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20" activeTab="0"/>
  </bookViews>
  <sheets>
    <sheet name="Sheet1" sheetId="1" r:id="rId1"/>
  </sheets>
  <definedNames>
    <definedName name="_xlnm.Print_Area" localSheetId="0">'Sheet1'!$A$2:$H$46</definedName>
  </definedNames>
  <calcPr fullCalcOnLoad="1"/>
</workbook>
</file>

<file path=xl/sharedStrings.xml><?xml version="1.0" encoding="utf-8"?>
<sst xmlns="http://schemas.openxmlformats.org/spreadsheetml/2006/main" count="45" uniqueCount="45">
  <si>
    <t>PI Name:</t>
  </si>
  <si>
    <t>NIH Modular Grant Budget Tabulator (Off-Campus Research)</t>
  </si>
  <si>
    <t>internal purposes only and will not be sent to NIH.</t>
  </si>
  <si>
    <t>Year One</t>
  </si>
  <si>
    <t xml:space="preserve">Year Two </t>
  </si>
  <si>
    <t>Year Three</t>
  </si>
  <si>
    <t>Year Four</t>
  </si>
  <si>
    <t>Year Five</t>
  </si>
  <si>
    <t>Cumulative</t>
  </si>
  <si>
    <t>Total</t>
  </si>
  <si>
    <t>Additional 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</si>
  <si>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</si>
  <si>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>Off-Campus Space Rental</t>
  </si>
  <si>
    <t>Patient Care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</si>
  <si>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</si>
  <si>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</si>
  <si>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 xml:space="preserve">List each subcontract by name of subcontractor and the total amount (direct and F&amp;A) to be awarded to that subcontract.    </t>
  </si>
  <si>
    <t>Subcontract amounts should be calculated to the nearest $1,000 (rather than in $25,000 modules).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</si>
  <si>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</si>
  <si>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animal care costs, other </t>
  </si>
  <si>
    <t xml:space="preserve">direct costs).  Remember that the NIH Salary Cap still applies.  List these costs individually only if you find it useful within </t>
  </si>
  <si>
    <t>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</si>
  <si>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</si>
  <si>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</si>
  <si>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</si>
  <si>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</si>
  <si>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</si>
  <si>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MODULAR DIRECT</t>
  </si>
  <si>
    <t>Totals (including     additional modules)</t>
  </si>
  <si>
    <t>COSTS</t>
  </si>
  <si>
    <t>F&amp;A BASE</t>
  </si>
  <si>
    <t>F&amp;A COSTS</t>
  </si>
  <si>
    <t>26% x (Annual Modular Direct Cost minus (category A and Subk costs in excess of the first $25,000))</t>
  </si>
  <si>
    <t>TOTAL COST</t>
  </si>
  <si>
    <t>Florida State University</t>
  </si>
  <si>
    <t>Tuition</t>
  </si>
  <si>
    <t>Year ?</t>
  </si>
  <si>
    <t>When recording additional modules, specify budget year in Row H7 in the format "Year One".</t>
  </si>
  <si>
    <t xml:space="preserve">the department – SRS requires only the bottom line total.   </t>
  </si>
  <si>
    <t>Univ. of South Florida</t>
  </si>
  <si>
    <t>Univ. of Alabama</t>
  </si>
  <si>
    <t>J.J. Doe</t>
  </si>
  <si>
    <t>Equipment Items $5,000 or more each</t>
  </si>
  <si>
    <t xml:space="preserve">Complete this template and submit it with your NIH modular grant applications to SRA.  This form will be used for  </t>
  </si>
  <si>
    <t>DSR Form 23 (Revised 08/09/19)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</si>
</sst>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4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34" borderId="22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0" xfId="0" applyFont="1" applyBorder="1" applyAlignment="1">
      <alignment vertical="center"/>
    </xf>
    <xf numFmtId="165" fontId="1" fillId="0" borderId="15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165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6" fontId="1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Continuous" wrapText="1"/>
    </xf>
    <xf numFmtId="165" fontId="1" fillId="0" borderId="21" xfId="0" applyNumberFormat="1" applyFont="1" applyFill="1" applyBorder="1" applyAlignment="1">
      <alignment horizontal="centerContinuous"/>
    </xf>
    <xf numFmtId="165" fontId="1" fillId="0" borderId="13" xfId="0" applyNumberFormat="1" applyFont="1" applyBorder="1" applyAlignment="1">
      <alignment horizontal="centerContinuous"/>
    </xf>
    <xf numFmtId="165" fontId="1" fillId="0" borderId="23" xfId="0" applyNumberFormat="1" applyFont="1" applyFill="1" applyBorder="1" applyAlignment="1">
      <alignment horizontal="centerContinuous"/>
    </xf>
    <xf numFmtId="165" fontId="1" fillId="0" borderId="17" xfId="0" applyNumberFormat="1" applyFont="1" applyBorder="1" applyAlignment="1">
      <alignment horizontal="centerContinuous"/>
    </xf>
    <xf numFmtId="165" fontId="1" fillId="0" borderId="19" xfId="0" applyNumberFormat="1" applyFont="1" applyFill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165" fontId="1" fillId="0" borderId="13" xfId="0" applyNumberFormat="1" applyFont="1" applyBorder="1" applyAlignment="1">
      <alignment horizontal="centerContinuous" vertical="center"/>
    </xf>
    <xf numFmtId="165" fontId="1" fillId="0" borderId="23" xfId="0" applyNumberFormat="1" applyFont="1" applyFill="1" applyBorder="1" applyAlignment="1">
      <alignment horizontal="centerContinuous" vertical="center"/>
    </xf>
    <xf numFmtId="166" fontId="0" fillId="0" borderId="0" xfId="0" applyNumberForma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11.00390625" style="1" customWidth="1"/>
    <col min="3" max="3" width="11.7109375" style="1" customWidth="1"/>
    <col min="4" max="4" width="11.8515625" style="1" customWidth="1"/>
    <col min="5" max="6" width="11.140625" style="1" customWidth="1"/>
    <col min="7" max="7" width="10.00390625" style="1" customWidth="1"/>
    <col min="8" max="8" width="9.8515625" style="1" customWidth="1"/>
    <col min="9" max="17" width="9.140625" style="0" hidden="1" customWidth="1"/>
  </cols>
  <sheetData>
    <row r="1" ht="12.75">
      <c r="A1" s="66" t="s">
        <v>37</v>
      </c>
    </row>
    <row r="2" spans="5:8" ht="12.75">
      <c r="E2" s="4" t="s">
        <v>0</v>
      </c>
      <c r="F2" s="2" t="s">
        <v>41</v>
      </c>
      <c r="G2" s="2"/>
      <c r="H2" s="2"/>
    </row>
    <row r="3" spans="1:8" ht="18.75" customHeight="1">
      <c r="A3" s="35" t="s">
        <v>34</v>
      </c>
      <c r="B3" s="3"/>
      <c r="C3" s="3"/>
      <c r="D3" s="3"/>
      <c r="E3" s="3"/>
      <c r="F3" s="3"/>
      <c r="G3" s="3"/>
      <c r="H3" s="3"/>
    </row>
    <row r="4" spans="1:8" ht="21" customHeight="1">
      <c r="A4" s="36" t="s">
        <v>1</v>
      </c>
      <c r="B4" s="3"/>
      <c r="C4" s="3"/>
      <c r="D4" s="3"/>
      <c r="E4" s="3"/>
      <c r="F4" s="3"/>
      <c r="G4" s="3"/>
      <c r="H4" s="3"/>
    </row>
    <row r="5" spans="1:8" ht="12.75">
      <c r="A5" s="5" t="s">
        <v>43</v>
      </c>
      <c r="B5" s="6"/>
      <c r="C5" s="6"/>
      <c r="D5" s="6"/>
      <c r="E5" s="6"/>
      <c r="F5" s="6"/>
      <c r="G5" s="6"/>
      <c r="H5" s="6"/>
    </row>
    <row r="6" spans="1:8" ht="18" customHeight="1">
      <c r="A6" s="7" t="s">
        <v>2</v>
      </c>
      <c r="B6" s="6"/>
      <c r="C6" s="6"/>
      <c r="D6" s="6"/>
      <c r="E6" s="6"/>
      <c r="F6" s="6"/>
      <c r="G6" s="6"/>
      <c r="H6" s="62"/>
    </row>
    <row r="7" spans="1:8" ht="14.25" customHeight="1">
      <c r="A7" s="14"/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36</v>
      </c>
    </row>
    <row r="8" spans="1:18" ht="22.5" customHeight="1">
      <c r="A8" s="15"/>
      <c r="B8" s="15"/>
      <c r="C8" s="19"/>
      <c r="D8" s="19"/>
      <c r="E8" s="19"/>
      <c r="F8" s="19"/>
      <c r="G8" s="18" t="s">
        <v>9</v>
      </c>
      <c r="H8" s="19" t="s">
        <v>10</v>
      </c>
      <c r="R8" s="63"/>
    </row>
    <row r="9" spans="1:8" ht="13.5" customHeight="1">
      <c r="A9" s="20" t="s">
        <v>11</v>
      </c>
      <c r="B9" s="21"/>
      <c r="C9" s="21"/>
      <c r="D9" s="21"/>
      <c r="E9" s="21"/>
      <c r="F9" s="21"/>
      <c r="G9" s="22"/>
      <c r="H9" s="68"/>
    </row>
    <row r="10" spans="1:8" ht="25.5">
      <c r="A10" s="86" t="s">
        <v>42</v>
      </c>
      <c r="B10" s="57">
        <v>10000</v>
      </c>
      <c r="C10" s="57">
        <v>5000</v>
      </c>
      <c r="D10" s="57"/>
      <c r="E10" s="57"/>
      <c r="F10" s="57"/>
      <c r="G10" s="49">
        <f>SUM(B10:F10)</f>
        <v>15000</v>
      </c>
      <c r="H10" s="57"/>
    </row>
    <row r="11" spans="1:8" ht="25.5">
      <c r="A11" s="86" t="s">
        <v>12</v>
      </c>
      <c r="B11" s="57"/>
      <c r="C11" s="57"/>
      <c r="D11" s="57"/>
      <c r="E11" s="57"/>
      <c r="F11" s="57"/>
      <c r="G11" s="49">
        <f>SUM(B11:F11)</f>
        <v>0</v>
      </c>
      <c r="H11" s="57"/>
    </row>
    <row r="12" spans="1:8" ht="26.25" customHeight="1">
      <c r="A12" s="86" t="s">
        <v>13</v>
      </c>
      <c r="B12" s="57"/>
      <c r="C12" s="57"/>
      <c r="D12" s="57"/>
      <c r="E12" s="57"/>
      <c r="F12" s="57"/>
      <c r="G12" s="49">
        <f>SUM(B12:F12)</f>
        <v>0</v>
      </c>
      <c r="H12" s="57"/>
    </row>
    <row r="13" spans="1:8" ht="26.25" customHeight="1">
      <c r="A13" s="87" t="s">
        <v>14</v>
      </c>
      <c r="B13" s="70"/>
      <c r="C13" s="70"/>
      <c r="D13" s="70"/>
      <c r="E13" s="70"/>
      <c r="F13" s="70"/>
      <c r="G13" s="71">
        <f>SUM(B13:F13)</f>
        <v>0</v>
      </c>
      <c r="H13" s="70"/>
    </row>
    <row r="14" spans="1:8" ht="26.25" customHeight="1">
      <c r="A14" s="87" t="s">
        <v>35</v>
      </c>
      <c r="B14" s="70">
        <v>2500</v>
      </c>
      <c r="C14" s="70">
        <v>2750</v>
      </c>
      <c r="D14" s="70">
        <v>3025</v>
      </c>
      <c r="E14" s="70">
        <v>3328</v>
      </c>
      <c r="F14" s="70">
        <v>3660</v>
      </c>
      <c r="G14" s="71">
        <f>SUM(B14:F14)</f>
        <v>15263</v>
      </c>
      <c r="H14" s="70"/>
    </row>
    <row r="15" spans="1:8" ht="14.25" customHeight="1">
      <c r="A15" s="23" t="s">
        <v>15</v>
      </c>
      <c r="B15" s="24"/>
      <c r="C15" s="24"/>
      <c r="D15" s="24"/>
      <c r="E15" s="24"/>
      <c r="F15" s="24"/>
      <c r="G15" s="24"/>
      <c r="H15" s="25"/>
    </row>
    <row r="16" spans="1:8" ht="12.75">
      <c r="A16" s="26" t="s">
        <v>16</v>
      </c>
      <c r="B16" s="27"/>
      <c r="C16" s="27"/>
      <c r="D16" s="27"/>
      <c r="E16" s="27"/>
      <c r="F16" s="27"/>
      <c r="G16" s="27"/>
      <c r="H16" s="28"/>
    </row>
    <row r="17" spans="1:8" ht="12.75">
      <c r="A17" s="29" t="s">
        <v>17</v>
      </c>
      <c r="B17" s="30"/>
      <c r="C17" s="30"/>
      <c r="D17" s="30"/>
      <c r="E17" s="30"/>
      <c r="F17" s="30"/>
      <c r="G17" s="30"/>
      <c r="H17" s="31"/>
    </row>
    <row r="18" spans="1:17" ht="12.75">
      <c r="A18" s="34" t="s">
        <v>39</v>
      </c>
      <c r="B18" s="51">
        <v>40000</v>
      </c>
      <c r="C18" s="51">
        <v>43000</v>
      </c>
      <c r="D18" s="51">
        <v>46000</v>
      </c>
      <c r="E18" s="51">
        <v>46000</v>
      </c>
      <c r="F18" s="51">
        <v>39000</v>
      </c>
      <c r="G18" s="51">
        <f>B18+C18+D18+E18+F18</f>
        <v>214000</v>
      </c>
      <c r="H18" s="42"/>
      <c r="I18" s="50">
        <f>IF($B$18&gt;=25000,25000,$B$18)</f>
        <v>25000</v>
      </c>
      <c r="J18" s="50">
        <f>IF($C$18+I18&gt;=25000,25000-I18,$C$18)</f>
        <v>0</v>
      </c>
      <c r="K18" s="48">
        <f>I18+J18</f>
        <v>25000</v>
      </c>
      <c r="L18" s="50">
        <f>IF($D$18+K18&gt;=25000,25000-K18,$D$18)</f>
        <v>0</v>
      </c>
      <c r="M18" s="48">
        <f>K18+L18</f>
        <v>25000</v>
      </c>
      <c r="N18" s="50">
        <f>IF($E$18+M18&gt;=25000,25000-M18,$E$18)</f>
        <v>0</v>
      </c>
      <c r="O18" s="48">
        <f>M18+N18</f>
        <v>25000</v>
      </c>
      <c r="P18" s="50">
        <f>IF($F$18+O18&gt;=25000,25000-O18,$F$18)</f>
        <v>0</v>
      </c>
      <c r="Q18" s="50">
        <f>IF($H$18&gt;=25000,25000,$H$18)</f>
        <v>0</v>
      </c>
    </row>
    <row r="19" spans="1:17" ht="12.75">
      <c r="A19" s="34" t="s">
        <v>40</v>
      </c>
      <c r="B19" s="51">
        <v>20000</v>
      </c>
      <c r="C19" s="51">
        <v>20000</v>
      </c>
      <c r="D19" s="51">
        <v>20000</v>
      </c>
      <c r="E19" s="51">
        <v>20000</v>
      </c>
      <c r="F19" s="51">
        <v>20000</v>
      </c>
      <c r="G19" s="51">
        <f>B19+C19+D19+E19+F19</f>
        <v>100000</v>
      </c>
      <c r="H19" s="42"/>
      <c r="I19" s="50">
        <f>IF($B$19&gt;=25000,25000,$B$19)</f>
        <v>20000</v>
      </c>
      <c r="J19" s="50">
        <f>IF($C$19+I19&gt;=25000,25000-I19,$C$19)</f>
        <v>5000</v>
      </c>
      <c r="K19" s="48">
        <f>I19+J19</f>
        <v>25000</v>
      </c>
      <c r="L19" s="50">
        <f>IF($D$19+K19&gt;=25000,25000-K19,$D$19)</f>
        <v>0</v>
      </c>
      <c r="M19" s="48">
        <f>K19+L19</f>
        <v>25000</v>
      </c>
      <c r="N19" s="50">
        <f>IF($E$19+M19&gt;=25000,25000-M19,$E$19)</f>
        <v>0</v>
      </c>
      <c r="O19" s="48">
        <f>M19+N19</f>
        <v>25000</v>
      </c>
      <c r="P19" s="50">
        <f>IF($F$19+O19&gt;=25000,25000-O19,$F$19)</f>
        <v>0</v>
      </c>
      <c r="Q19" s="50">
        <f>IF($H$19&gt;=25000,25000,$H$19)</f>
        <v>0</v>
      </c>
    </row>
    <row r="20" spans="1:17" ht="12.75">
      <c r="A20" s="34"/>
      <c r="B20" s="51"/>
      <c r="C20" s="51"/>
      <c r="D20" s="51"/>
      <c r="E20" s="51"/>
      <c r="F20" s="51"/>
      <c r="G20" s="51">
        <f>B20+C20+D20+E20+F20</f>
        <v>0</v>
      </c>
      <c r="H20" s="42"/>
      <c r="I20" s="50">
        <f>IF($B$20&gt;=25000,25000,$B$20)</f>
        <v>0</v>
      </c>
      <c r="J20" s="50">
        <f>IF($C$20+I20&gt;=25000,25000-I20,$C$20)</f>
        <v>0</v>
      </c>
      <c r="K20" s="48">
        <f>I20+J20</f>
        <v>0</v>
      </c>
      <c r="L20" s="50">
        <f>IF($D$20+K20&gt;=25000,25000-K20,$D$20)</f>
        <v>0</v>
      </c>
      <c r="M20" s="48">
        <f>K20+L20</f>
        <v>0</v>
      </c>
      <c r="N20" s="50">
        <f>IF($E$20+M20&gt;=25000,25000-M20,$E$20)</f>
        <v>0</v>
      </c>
      <c r="O20" s="48">
        <f>M20+N20</f>
        <v>0</v>
      </c>
      <c r="P20" s="50">
        <f>IF($F$20+O20&gt;=25000,25000-O20,$F$20)</f>
        <v>0</v>
      </c>
      <c r="Q20" s="50">
        <f>IF($H$20&gt;=25000,25000,$H$20)</f>
        <v>0</v>
      </c>
    </row>
    <row r="21" spans="1:17" ht="12.75">
      <c r="A21" s="34"/>
      <c r="B21" s="51"/>
      <c r="C21" s="51"/>
      <c r="D21" s="51"/>
      <c r="E21" s="51"/>
      <c r="F21" s="51"/>
      <c r="G21" s="51">
        <f>B21+C21+D21+E21+F21</f>
        <v>0</v>
      </c>
      <c r="H21" s="42"/>
      <c r="I21" s="50">
        <f>IF($B$21&gt;=25000,25000,$B$21)</f>
        <v>0</v>
      </c>
      <c r="J21" s="50">
        <f>IF($C$21+I21&gt;=25000,25000-I21,$C$21)</f>
        <v>0</v>
      </c>
      <c r="K21" s="48">
        <f>I21+J21</f>
        <v>0</v>
      </c>
      <c r="L21" s="50">
        <f>IF($D$21+K21&gt;=25000,25000-K21,$D$21)</f>
        <v>0</v>
      </c>
      <c r="M21" s="48">
        <f>K21+L21</f>
        <v>0</v>
      </c>
      <c r="N21" s="50">
        <f>IF($E$21+M21&gt;=25000,25000-M21,$E$21)</f>
        <v>0</v>
      </c>
      <c r="O21" s="48">
        <f>M21+N21</f>
        <v>0</v>
      </c>
      <c r="P21" s="50">
        <f>IF($F$21+O21&gt;=25000,25000-O21,$F$21)</f>
        <v>0</v>
      </c>
      <c r="Q21" s="50">
        <f>IF($H$21&gt;=25000,25000,$H$21)</f>
        <v>0</v>
      </c>
    </row>
    <row r="22" spans="1:17" ht="13.5" customHeight="1">
      <c r="A22" s="15"/>
      <c r="B22" s="52"/>
      <c r="C22" s="52"/>
      <c r="D22" s="52"/>
      <c r="E22" s="52"/>
      <c r="F22" s="52"/>
      <c r="G22" s="51">
        <f>B22+C22+D22+E22+F22</f>
        <v>0</v>
      </c>
      <c r="H22" s="44"/>
      <c r="I22" s="50">
        <f>IF($B$22&gt;=25000,25000,$B$22)</f>
        <v>0</v>
      </c>
      <c r="J22" s="50">
        <f>IF($C$22+I22&gt;=25000,25000-I22,$C$22)</f>
        <v>0</v>
      </c>
      <c r="K22" s="48">
        <f>I22+J22</f>
        <v>0</v>
      </c>
      <c r="L22" s="50">
        <f>IF($D$22+K22&gt;=25000,25000-K22,$D$22)</f>
        <v>0</v>
      </c>
      <c r="M22" s="48">
        <f>K22+L22</f>
        <v>0</v>
      </c>
      <c r="N22" s="50">
        <f>IF($E$22+M22&gt;=25000,25000-M22,$E$22)</f>
        <v>0</v>
      </c>
      <c r="O22" s="48">
        <f>M22+N22</f>
        <v>0</v>
      </c>
      <c r="P22" s="50">
        <f>IF($F$22+O22&gt;=25000,25000-O22,$F$22)</f>
        <v>0</v>
      </c>
      <c r="Q22" s="50">
        <f>IF($H$22&gt;=25000,25000,$H$22)</f>
        <v>0</v>
      </c>
    </row>
    <row r="23" spans="1:17" ht="13.5" customHeight="1">
      <c r="A23" s="23" t="s">
        <v>18</v>
      </c>
      <c r="B23" s="24"/>
      <c r="C23" s="24"/>
      <c r="D23" s="24"/>
      <c r="E23" s="24"/>
      <c r="F23" s="24"/>
      <c r="G23" s="24"/>
      <c r="H23" s="28"/>
      <c r="I23" s="61">
        <f>SUM(I18:I22)</f>
        <v>45000</v>
      </c>
      <c r="J23" s="61">
        <f aca="true" t="shared" si="0" ref="J23:P23">SUM(J18:J22)</f>
        <v>5000</v>
      </c>
      <c r="K23" s="61"/>
      <c r="L23" s="61">
        <f t="shared" si="0"/>
        <v>0</v>
      </c>
      <c r="M23" s="61"/>
      <c r="N23" s="61">
        <f t="shared" si="0"/>
        <v>0</v>
      </c>
      <c r="O23" s="61"/>
      <c r="P23" s="61">
        <f t="shared" si="0"/>
        <v>0</v>
      </c>
      <c r="Q23" s="61">
        <f>SUM(Q18:Q22)</f>
        <v>0</v>
      </c>
    </row>
    <row r="24" spans="1:8" ht="12.75">
      <c r="A24" s="32" t="s">
        <v>19</v>
      </c>
      <c r="B24" s="27"/>
      <c r="C24" s="27"/>
      <c r="D24" s="27"/>
      <c r="E24" s="27"/>
      <c r="F24" s="27"/>
      <c r="G24" s="27"/>
      <c r="H24" s="28"/>
    </row>
    <row r="25" spans="1:8" ht="12.75">
      <c r="A25" s="32" t="s">
        <v>20</v>
      </c>
      <c r="B25" s="27"/>
      <c r="C25" s="27"/>
      <c r="D25" s="27"/>
      <c r="E25" s="27"/>
      <c r="F25" s="27"/>
      <c r="G25" s="27"/>
      <c r="H25" s="28"/>
    </row>
    <row r="26" spans="1:8" ht="12.75">
      <c r="A26" s="33" t="s">
        <v>38</v>
      </c>
      <c r="B26" s="30"/>
      <c r="C26" s="30"/>
      <c r="D26" s="30"/>
      <c r="E26" s="30"/>
      <c r="F26" s="30"/>
      <c r="G26" s="27"/>
      <c r="H26" s="31"/>
    </row>
    <row r="27" spans="1:8" ht="12.75">
      <c r="A27" s="40">
        <v>81559</v>
      </c>
      <c r="B27" s="40">
        <v>83207</v>
      </c>
      <c r="C27" s="40">
        <v>85109</v>
      </c>
      <c r="D27" s="40">
        <v>86587</v>
      </c>
      <c r="E27" s="41">
        <v>88469</v>
      </c>
      <c r="F27" s="41"/>
      <c r="G27" s="40">
        <f>SUM(B27:F27)</f>
        <v>343372</v>
      </c>
      <c r="H27" s="42"/>
    </row>
    <row r="28" spans="1:8" ht="12.75">
      <c r="A28" s="34"/>
      <c r="B28" s="42"/>
      <c r="C28" s="51"/>
      <c r="D28" s="51"/>
      <c r="E28" s="51"/>
      <c r="F28" s="67"/>
      <c r="G28" s="42">
        <f>SUM(B28:F28)</f>
        <v>0</v>
      </c>
      <c r="H28" s="42"/>
    </row>
    <row r="29" spans="1:8" ht="12.75">
      <c r="A29" s="34"/>
      <c r="B29" s="42"/>
      <c r="C29" s="42"/>
      <c r="D29" s="42"/>
      <c r="E29" s="42"/>
      <c r="F29" s="43"/>
      <c r="G29" s="42">
        <f aca="true" t="shared" si="1" ref="G29:G34">SUM(B29:F29)</f>
        <v>0</v>
      </c>
      <c r="H29" s="42"/>
    </row>
    <row r="30" spans="1:8" ht="12.75">
      <c r="A30" s="34"/>
      <c r="B30" s="42"/>
      <c r="C30" s="42"/>
      <c r="D30" s="42"/>
      <c r="E30" s="42"/>
      <c r="F30" s="43"/>
      <c r="G30" s="42">
        <f t="shared" si="1"/>
        <v>0</v>
      </c>
      <c r="H30" s="42"/>
    </row>
    <row r="31" spans="1:8" ht="12.75">
      <c r="A31" s="34"/>
      <c r="B31" s="42"/>
      <c r="C31" s="42"/>
      <c r="D31" s="42"/>
      <c r="E31" s="42"/>
      <c r="F31" s="43"/>
      <c r="G31" s="42">
        <f t="shared" si="1"/>
        <v>0</v>
      </c>
      <c r="H31" s="42"/>
    </row>
    <row r="32" spans="1:8" ht="12.75">
      <c r="A32" s="34"/>
      <c r="B32" s="42"/>
      <c r="C32" s="42"/>
      <c r="D32" s="42"/>
      <c r="E32" s="42"/>
      <c r="F32" s="43"/>
      <c r="G32" s="42">
        <f t="shared" si="1"/>
        <v>0</v>
      </c>
      <c r="H32" s="42"/>
    </row>
    <row r="33" spans="1:8" ht="12.75">
      <c r="A33" s="34"/>
      <c r="B33" s="42"/>
      <c r="C33" s="42"/>
      <c r="D33" s="42"/>
      <c r="E33" s="42"/>
      <c r="F33" s="43"/>
      <c r="G33" s="42">
        <f t="shared" si="1"/>
        <v>0</v>
      </c>
      <c r="H33" s="42"/>
    </row>
    <row r="34" spans="1:8" ht="12.75">
      <c r="A34" s="15"/>
      <c r="B34" s="44"/>
      <c r="C34" s="44"/>
      <c r="D34" s="44"/>
      <c r="E34" s="44"/>
      <c r="F34" s="45"/>
      <c r="G34" s="44">
        <f t="shared" si="1"/>
        <v>0</v>
      </c>
      <c r="H34" s="44"/>
    </row>
    <row r="35" spans="1:8" ht="9" customHeight="1">
      <c r="A35" s="37"/>
      <c r="B35" s="46"/>
      <c r="C35" s="46"/>
      <c r="D35" s="46"/>
      <c r="E35" s="46"/>
      <c r="F35" s="46"/>
      <c r="G35" s="47"/>
      <c r="H35" s="69"/>
    </row>
    <row r="36" spans="1:8" ht="25.5">
      <c r="A36" s="12" t="s">
        <v>21</v>
      </c>
      <c r="B36" s="48">
        <f aca="true" t="shared" si="2" ref="B36:G36">SUM(B10:B34)</f>
        <v>155707</v>
      </c>
      <c r="C36" s="48">
        <f t="shared" si="2"/>
        <v>155859</v>
      </c>
      <c r="D36" s="48">
        <f t="shared" si="2"/>
        <v>155612</v>
      </c>
      <c r="E36" s="48">
        <f t="shared" si="2"/>
        <v>157797</v>
      </c>
      <c r="F36" s="48">
        <f t="shared" si="2"/>
        <v>62660</v>
      </c>
      <c r="G36" s="48">
        <f t="shared" si="2"/>
        <v>687635</v>
      </c>
      <c r="H36" s="48">
        <f>SUM(H10:H34)</f>
        <v>0</v>
      </c>
    </row>
    <row r="37" spans="1:8" ht="20.25" customHeight="1">
      <c r="A37" s="39" t="s">
        <v>22</v>
      </c>
      <c r="B37" s="8"/>
      <c r="C37" s="8"/>
      <c r="D37" s="8"/>
      <c r="E37" s="8"/>
      <c r="F37" s="8"/>
      <c r="G37" s="9"/>
      <c r="H37" s="10"/>
    </row>
    <row r="38" spans="1:8" ht="20.25" customHeight="1" hidden="1">
      <c r="A38" s="54"/>
      <c r="B38" s="9">
        <f>IF(B36&gt;0,A38+1,0)</f>
        <v>1</v>
      </c>
      <c r="C38" s="9">
        <f>IF(C36&gt;0,B38+1,B38)</f>
        <v>2</v>
      </c>
      <c r="D38" s="9">
        <f>IF(D36&gt;0,C38+1,C38)</f>
        <v>3</v>
      </c>
      <c r="E38" s="9">
        <f>IF(E36&gt;0,D38+1,D38)</f>
        <v>4</v>
      </c>
      <c r="F38" s="9">
        <f>IF(F36&gt;0,E38+1,E38)</f>
        <v>5</v>
      </c>
      <c r="G38" s="9"/>
      <c r="H38" s="10"/>
    </row>
    <row r="39" spans="1:9" ht="12.75">
      <c r="A39" s="58" t="s">
        <v>23</v>
      </c>
      <c r="B39" s="53">
        <f>G36</f>
        <v>687635</v>
      </c>
      <c r="C39" s="59" t="s">
        <v>24</v>
      </c>
      <c r="D39" s="55">
        <f>F38</f>
        <v>5</v>
      </c>
      <c r="E39" s="60" t="s">
        <v>25</v>
      </c>
      <c r="F39" s="38"/>
      <c r="G39" s="48">
        <f>IF(B39&gt;0,IF(B39&lt;12500,25000,(25000*(ROUND(B39/D39/25000,0)))),0)</f>
        <v>150000</v>
      </c>
      <c r="H39" s="10"/>
      <c r="I39" s="85">
        <f>IF(G36&gt;0,(G36+H36)/G42,0)</f>
        <v>0.9168466666666667</v>
      </c>
    </row>
    <row r="40" spans="1:9" ht="21.75" customHeight="1">
      <c r="A40" s="11" t="s">
        <v>26</v>
      </c>
      <c r="B40" s="2"/>
      <c r="C40" s="2"/>
      <c r="D40" s="2"/>
      <c r="E40" s="2"/>
      <c r="F40" s="2"/>
      <c r="G40" s="9"/>
      <c r="H40" s="10"/>
      <c r="I40" s="85">
        <f>IF(G36&gt;0,G42/(G36+H36),0)</f>
        <v>1.0906949180888117</v>
      </c>
    </row>
    <row r="41" spans="1:8" ht="24.75" customHeight="1">
      <c r="A41" s="14" t="s">
        <v>27</v>
      </c>
      <c r="B41" s="14"/>
      <c r="C41" s="14"/>
      <c r="D41" s="14"/>
      <c r="E41" s="14"/>
      <c r="F41" s="74"/>
      <c r="G41" s="75" t="s">
        <v>28</v>
      </c>
      <c r="H41" s="76"/>
    </row>
    <row r="42" spans="1:8" ht="12" customHeight="1">
      <c r="A42" s="73" t="s">
        <v>29</v>
      </c>
      <c r="B42" s="44">
        <f>IF(H7="Year One",G39+H36,G39)</f>
        <v>150000</v>
      </c>
      <c r="C42" s="44">
        <f>IF(C36&gt;0,IF(H7="Year Two",H36+G39,G39),0)</f>
        <v>150000</v>
      </c>
      <c r="D42" s="44">
        <f>IF(D36&gt;0,IF(H7="Year Three",H36+G39,G39),0)</f>
        <v>150000</v>
      </c>
      <c r="E42" s="44">
        <f>IF(E36&gt;0,IF(H7="Year Four",H36+G39,G39),0)</f>
        <v>150000</v>
      </c>
      <c r="F42" s="45">
        <f>IF(F36&gt;0,IF(H7="Year Five",H36+G39,G39),0)</f>
        <v>150000</v>
      </c>
      <c r="G42" s="77">
        <f>SUM(B42:F42)</f>
        <v>750000</v>
      </c>
      <c r="H42" s="78"/>
    </row>
    <row r="43" spans="1:18" ht="13.5" customHeight="1">
      <c r="A43" s="72" t="s">
        <v>30</v>
      </c>
      <c r="B43" s="42">
        <f>IF($H$7="year one",(B42-((SUM(B10:B14)+((SUM(B18:B22))-I23))+(SUM($H$10:$H$14)))+$Q$23),(B42-((SUM(B10:B14))+((SUM(B18:B22))-I23))))</f>
        <v>122500</v>
      </c>
      <c r="C43" s="42">
        <f>IF($H$7="year two",(C42-((SUM(C10:C14)+((SUM(C18:C22))-J23))+(SUM($H$10:$H$14)))+$Q$23),(C42-((SUM(C10:C14))+((SUM(C18:C22))-J23))))</f>
        <v>84250</v>
      </c>
      <c r="D43" s="42">
        <f>IF($H$7="year three",(D42-((SUM(D10:D14)+((SUM(D18:D22))-L23))+(SUM($H$10:$H$14)))+$Q$23),(D42-((SUM(D10:D14))+((SUM(D18:D22))-L23))))</f>
        <v>80975</v>
      </c>
      <c r="E43" s="42">
        <f>IF($H$7="year four",(E42-((SUM(E10:E14)+((SUM(E18:E22))-N23))+(SUM($H$10:$H$14)))+$Q$23),(E42-((SUM(E10:E14))+((SUM(E18:E22))-N23))))</f>
        <v>80672</v>
      </c>
      <c r="F43" s="42">
        <f>IF($H$7="year five",(F42-((SUM(F10:F14)+((SUM(F18:F22))-P23))+(SUM($H$10:$H$14)))+$Q$23),(F42-((SUM(F10:F14))+((SUM(F18:F22))-P23))))</f>
        <v>87340</v>
      </c>
      <c r="G43" s="79">
        <f>SUM(B43:F43)</f>
        <v>455737</v>
      </c>
      <c r="H43" s="80"/>
      <c r="R43" s="61"/>
    </row>
    <row r="44" spans="1:8" ht="12.75">
      <c r="A44" s="13" t="s">
        <v>31</v>
      </c>
      <c r="B44" s="17"/>
      <c r="C44" s="17"/>
      <c r="D44" s="17"/>
      <c r="E44" s="17"/>
      <c r="F44" s="65"/>
      <c r="G44" s="81"/>
      <c r="H44" s="82"/>
    </row>
    <row r="45" spans="1:8" ht="45" customHeight="1">
      <c r="A45" s="16" t="s">
        <v>32</v>
      </c>
      <c r="B45" s="56">
        <f>0.26*B43</f>
        <v>31850</v>
      </c>
      <c r="C45" s="56">
        <f>0.26*C43</f>
        <v>21905</v>
      </c>
      <c r="D45" s="56">
        <f>0.26*D43</f>
        <v>21053.5</v>
      </c>
      <c r="E45" s="56">
        <f>0.26*E43</f>
        <v>20974.72</v>
      </c>
      <c r="F45" s="56">
        <f>0.26*F43</f>
        <v>22708.4</v>
      </c>
      <c r="G45" s="83">
        <f>SUM(B45:F45)</f>
        <v>118491.62</v>
      </c>
      <c r="H45" s="84"/>
    </row>
    <row r="46" spans="1:8" ht="12.75">
      <c r="A46" s="12" t="s">
        <v>33</v>
      </c>
      <c r="B46" s="48">
        <f aca="true" t="shared" si="3" ref="B46:G46">B42+B45</f>
        <v>181850</v>
      </c>
      <c r="C46" s="48">
        <f t="shared" si="3"/>
        <v>171905</v>
      </c>
      <c r="D46" s="48">
        <f t="shared" si="3"/>
        <v>171053.5</v>
      </c>
      <c r="E46" s="48">
        <f t="shared" si="3"/>
        <v>170974.72</v>
      </c>
      <c r="F46" s="64">
        <f t="shared" si="3"/>
        <v>172708.4</v>
      </c>
      <c r="G46" s="79">
        <f t="shared" si="3"/>
        <v>868491.62</v>
      </c>
      <c r="H46" s="80"/>
    </row>
    <row r="47" ht="12.75">
      <c r="H47" s="88" t="s">
        <v>44</v>
      </c>
    </row>
  </sheetData>
  <sheetProtection/>
  <printOptions/>
  <pageMargins left="0.5" right="0.5" top="0.75" bottom="0.75" header="0.5" footer="0.5"/>
  <pageSetup fitToHeight="1" fitToWidth="1" horizontalDpi="300" verticalDpi="300" orientation="portrait" scale="96" r:id="rId1"/>
  <headerFooter alignWithMargins="0">
    <oddHeader>&amp;LSample Using Off-Campus Research Indirect Cost Rate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Ludington</dc:creator>
  <cp:keywords/>
  <dc:description/>
  <cp:lastModifiedBy>dhall3</cp:lastModifiedBy>
  <cp:lastPrinted>2000-08-22T12:40:12Z</cp:lastPrinted>
  <dcterms:created xsi:type="dcterms:W3CDTF">1999-05-11T16:55:00Z</dcterms:created>
  <dcterms:modified xsi:type="dcterms:W3CDTF">2019-08-09T12:57:00Z</dcterms:modified>
  <cp:category/>
  <cp:version/>
  <cp:contentType/>
  <cp:contentStatus/>
</cp:coreProperties>
</file>