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fsu-my.sharepoint.com/personal/ecampanale_fsu_edu/Documents/Documents/EMC/SRA Website Updates/"/>
    </mc:Choice>
  </mc:AlternateContent>
  <xr:revisionPtr revIDLastSave="0" documentId="8_{065605A6-1264-4581-891A-95369B976981}" xr6:coauthVersionLast="47" xr6:coauthVersionMax="47" xr10:uidLastSave="{00000000-0000-0000-0000-000000000000}"/>
  <workbookProtection workbookAlgorithmName="SHA-512" workbookHashValue="6c6dQxzfrpvXUyLL1lfoINshxsV1vtGixmRanc9BVBQOIuKmu+vYAlAk12nXBBkLmZIKYXSnHYU6vi6lm347yw==" workbookSaltValue="oBhabY+GzQOIx7W+IXx1AQ==" workbookSpinCount="100000" lockStructure="1"/>
  <bookViews>
    <workbookView xWindow="2220" yWindow="990" windowWidth="23190" windowHeight="14100" tabRatio="819" firstSheet="1" activeTab="1" xr2:uid="{00000000-000D-0000-FFFF-FFFF00000000}"/>
  </bookViews>
  <sheets>
    <sheet name="Tables" sheetId="2" state="hidden" r:id="rId1"/>
    <sheet name="Introduction" sheetId="10" r:id="rId2"/>
    <sheet name="Budget Workbook Instructions" sheetId="9" r:id="rId3"/>
    <sheet name="Sample Budget" sheetId="4" r:id="rId4"/>
    <sheet name="Budget Workbook Blank"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4" l="1"/>
  <c r="E36" i="4" s="1"/>
  <c r="F36" i="4" s="1"/>
  <c r="G36" i="4" s="1"/>
  <c r="H36" i="4" s="1"/>
  <c r="E31" i="4"/>
  <c r="F31" i="4" s="1"/>
  <c r="G31" i="4" s="1"/>
  <c r="H31" i="4" s="1"/>
  <c r="D31" i="4"/>
  <c r="D26" i="4"/>
  <c r="E26" i="4" s="1"/>
  <c r="F26" i="4" s="1"/>
  <c r="G26" i="4" s="1"/>
  <c r="H26" i="4" s="1"/>
  <c r="E16" i="4"/>
  <c r="F16" i="4" s="1"/>
  <c r="G16" i="4" s="1"/>
  <c r="H16" i="4" s="1"/>
  <c r="D16" i="4"/>
  <c r="D16" i="3"/>
  <c r="D11" i="4"/>
  <c r="E11" i="4" s="1"/>
  <c r="F11" i="4" s="1"/>
  <c r="G11" i="4" s="1"/>
  <c r="H11" i="4" s="1"/>
  <c r="D6" i="4"/>
  <c r="E6" i="4" s="1"/>
  <c r="F6" i="4" s="1"/>
  <c r="G6" i="4" s="1"/>
  <c r="H6" i="4" s="1"/>
  <c r="F36" i="3"/>
  <c r="G36" i="3"/>
  <c r="H36" i="3"/>
  <c r="E36" i="3"/>
  <c r="F31" i="3"/>
  <c r="G31" i="3"/>
  <c r="H31" i="3"/>
  <c r="E31" i="3"/>
  <c r="F26" i="3"/>
  <c r="G26" i="3"/>
  <c r="H26" i="3" s="1"/>
  <c r="E26" i="3"/>
  <c r="F16" i="3"/>
  <c r="G16" i="3"/>
  <c r="H16" i="3"/>
  <c r="E16" i="3"/>
  <c r="H11" i="3"/>
  <c r="G11" i="3"/>
  <c r="F11" i="3"/>
  <c r="E11" i="3"/>
  <c r="D11" i="3"/>
  <c r="H9" i="3"/>
  <c r="G9" i="3"/>
  <c r="F9" i="3"/>
  <c r="E9" i="3"/>
  <c r="D9" i="3"/>
  <c r="I9" i="3" s="1"/>
  <c r="H6" i="3"/>
  <c r="H8" i="3" s="1"/>
  <c r="G6" i="3"/>
  <c r="G8" i="3" s="1"/>
  <c r="F6" i="3"/>
  <c r="F8" i="3" s="1"/>
  <c r="E6" i="3"/>
  <c r="E8" i="3" s="1"/>
  <c r="D6" i="3"/>
  <c r="D8" i="3" s="1"/>
  <c r="I8" i="3" l="1"/>
  <c r="C43" i="3"/>
  <c r="C38" i="3"/>
  <c r="C33" i="3"/>
  <c r="C28" i="3"/>
  <c r="C18" i="3"/>
  <c r="C13" i="3"/>
  <c r="C38" i="4"/>
  <c r="C33" i="4"/>
  <c r="C28" i="4"/>
  <c r="C18" i="4"/>
  <c r="C13" i="4"/>
  <c r="C8" i="4"/>
  <c r="C69" i="3"/>
  <c r="C53" i="3"/>
  <c r="C48" i="3"/>
  <c r="C8" i="3"/>
  <c r="C69" i="4"/>
  <c r="C53" i="4"/>
  <c r="C48" i="4"/>
  <c r="C43" i="4"/>
  <c r="C49" i="3"/>
  <c r="E69" i="3" l="1"/>
  <c r="D69" i="3"/>
  <c r="E67" i="3"/>
  <c r="F67" i="3"/>
  <c r="G67" i="3"/>
  <c r="H67" i="3"/>
  <c r="D67" i="3"/>
  <c r="C44" i="3" l="1"/>
  <c r="C39" i="3"/>
  <c r="C34" i="3"/>
  <c r="C29" i="3"/>
  <c r="C19" i="3"/>
  <c r="C14" i="3"/>
  <c r="C9" i="3"/>
  <c r="I70" i="4" l="1"/>
  <c r="D84" i="3"/>
  <c r="I70" i="3"/>
  <c r="I71" i="3"/>
  <c r="E82" i="3" l="1"/>
  <c r="D82" i="3"/>
  <c r="F69" i="3"/>
  <c r="F82" i="3" s="1"/>
  <c r="H52" i="3" l="1"/>
  <c r="G52" i="3"/>
  <c r="G53" i="3" s="1"/>
  <c r="F52" i="3"/>
  <c r="F53" i="3" s="1"/>
  <c r="E52" i="3"/>
  <c r="E53" i="3" s="1"/>
  <c r="D52" i="3"/>
  <c r="D53" i="3" s="1"/>
  <c r="I51" i="3"/>
  <c r="H49" i="3"/>
  <c r="G49" i="3"/>
  <c r="F49" i="3"/>
  <c r="E49" i="3"/>
  <c r="D49" i="3"/>
  <c r="H47" i="3"/>
  <c r="H48" i="3" s="1"/>
  <c r="G47" i="3"/>
  <c r="G48" i="3" s="1"/>
  <c r="F47" i="3"/>
  <c r="F48" i="3" s="1"/>
  <c r="E47" i="3"/>
  <c r="E48" i="3" s="1"/>
  <c r="D47" i="3"/>
  <c r="D48" i="3" s="1"/>
  <c r="I46" i="3"/>
  <c r="H44" i="3"/>
  <c r="G44" i="3"/>
  <c r="F44" i="3"/>
  <c r="E44" i="3"/>
  <c r="D44" i="3"/>
  <c r="H42" i="3"/>
  <c r="H43" i="3" s="1"/>
  <c r="G42" i="3"/>
  <c r="G43" i="3" s="1"/>
  <c r="F42" i="3"/>
  <c r="F43" i="3" s="1"/>
  <c r="E42" i="3"/>
  <c r="E43" i="3" s="1"/>
  <c r="D42" i="3"/>
  <c r="I41" i="3"/>
  <c r="H39" i="3"/>
  <c r="G39" i="3"/>
  <c r="F39" i="3"/>
  <c r="E39" i="3"/>
  <c r="D39" i="3"/>
  <c r="D36" i="3"/>
  <c r="D38" i="3" s="1"/>
  <c r="H34" i="3"/>
  <c r="G34" i="3"/>
  <c r="F34" i="3"/>
  <c r="E34" i="3"/>
  <c r="D34" i="3"/>
  <c r="D31" i="3"/>
  <c r="D33" i="3" s="1"/>
  <c r="H29" i="3"/>
  <c r="G29" i="3"/>
  <c r="F29" i="3"/>
  <c r="E29" i="3"/>
  <c r="D29" i="3"/>
  <c r="D26" i="3"/>
  <c r="H19" i="3"/>
  <c r="G19" i="3"/>
  <c r="F19" i="3"/>
  <c r="E19" i="3"/>
  <c r="D19" i="3"/>
  <c r="H14" i="3"/>
  <c r="G14" i="3"/>
  <c r="F14" i="3"/>
  <c r="E14" i="3"/>
  <c r="D14" i="3"/>
  <c r="F13" i="3"/>
  <c r="D13" i="3"/>
  <c r="H96" i="3"/>
  <c r="G96" i="3"/>
  <c r="F96" i="3"/>
  <c r="E96" i="3"/>
  <c r="D96" i="3"/>
  <c r="I95" i="3"/>
  <c r="H93" i="3"/>
  <c r="G93" i="3"/>
  <c r="F93" i="3"/>
  <c r="E93" i="3"/>
  <c r="D93" i="3"/>
  <c r="I92" i="3"/>
  <c r="I89" i="3"/>
  <c r="I95" i="4"/>
  <c r="I92" i="4"/>
  <c r="I89" i="4"/>
  <c r="H96" i="4"/>
  <c r="G96" i="4"/>
  <c r="F96" i="4"/>
  <c r="E96" i="4"/>
  <c r="D96" i="4"/>
  <c r="E93" i="4"/>
  <c r="F93" i="4"/>
  <c r="G93" i="4"/>
  <c r="H93" i="4"/>
  <c r="D93" i="4"/>
  <c r="I81" i="4"/>
  <c r="I80" i="4"/>
  <c r="I79" i="4"/>
  <c r="I78" i="4"/>
  <c r="I77" i="4"/>
  <c r="I76" i="4"/>
  <c r="I75" i="4"/>
  <c r="I74" i="4"/>
  <c r="I73" i="4"/>
  <c r="I72" i="4"/>
  <c r="I71" i="4"/>
  <c r="H67" i="4"/>
  <c r="G67" i="4"/>
  <c r="F67" i="4"/>
  <c r="E67" i="4"/>
  <c r="D67" i="4"/>
  <c r="I65" i="4"/>
  <c r="H52" i="4"/>
  <c r="H53" i="4" s="1"/>
  <c r="G52" i="4"/>
  <c r="G53" i="4" s="1"/>
  <c r="F52" i="4"/>
  <c r="F53" i="4" s="1"/>
  <c r="E52" i="4"/>
  <c r="E53" i="4" s="1"/>
  <c r="D52" i="4"/>
  <c r="H42" i="4"/>
  <c r="H43" i="4" s="1"/>
  <c r="G42" i="4"/>
  <c r="G43" i="4" s="1"/>
  <c r="F42" i="4"/>
  <c r="F43" i="4" s="1"/>
  <c r="E42" i="4"/>
  <c r="E43" i="4" s="1"/>
  <c r="D42" i="4"/>
  <c r="I64" i="4"/>
  <c r="I62" i="4"/>
  <c r="I51" i="4"/>
  <c r="C49" i="4"/>
  <c r="H47" i="4"/>
  <c r="H48" i="4" s="1"/>
  <c r="G47" i="4"/>
  <c r="G48" i="4" s="1"/>
  <c r="F47" i="4"/>
  <c r="F48" i="4" s="1"/>
  <c r="E47" i="4"/>
  <c r="E48" i="4" s="1"/>
  <c r="D47" i="4"/>
  <c r="I46" i="4"/>
  <c r="C44" i="4"/>
  <c r="I41" i="4"/>
  <c r="C39" i="4"/>
  <c r="C34" i="4"/>
  <c r="C29" i="4"/>
  <c r="C19" i="4"/>
  <c r="D18" i="4"/>
  <c r="C14" i="4"/>
  <c r="C9" i="4"/>
  <c r="H13" i="3" l="1"/>
  <c r="F21" i="3"/>
  <c r="I67" i="4"/>
  <c r="D21" i="3"/>
  <c r="D55" i="3"/>
  <c r="E8" i="4"/>
  <c r="D8" i="4"/>
  <c r="H9" i="4"/>
  <c r="G9" i="4"/>
  <c r="F9" i="4"/>
  <c r="E9" i="4"/>
  <c r="D9" i="4"/>
  <c r="E14" i="4"/>
  <c r="F14" i="4"/>
  <c r="G14" i="4"/>
  <c r="H14" i="4"/>
  <c r="D14" i="4"/>
  <c r="H19" i="4"/>
  <c r="G19" i="4"/>
  <c r="F19" i="4"/>
  <c r="E19" i="4"/>
  <c r="D19" i="4"/>
  <c r="H29" i="4"/>
  <c r="G29" i="4"/>
  <c r="F29" i="4"/>
  <c r="E29" i="4"/>
  <c r="D29" i="4"/>
  <c r="H34" i="4"/>
  <c r="G34" i="4"/>
  <c r="F34" i="4"/>
  <c r="E34" i="4"/>
  <c r="D34" i="4"/>
  <c r="E38" i="4"/>
  <c r="D38" i="4"/>
  <c r="F38" i="4"/>
  <c r="E39" i="4"/>
  <c r="F39" i="4"/>
  <c r="G39" i="4"/>
  <c r="H39" i="4"/>
  <c r="D39" i="4"/>
  <c r="H44" i="4"/>
  <c r="G44" i="4"/>
  <c r="F44" i="4"/>
  <c r="E44" i="4"/>
  <c r="D44" i="4"/>
  <c r="D48" i="4"/>
  <c r="I48" i="4" s="1"/>
  <c r="I47" i="4"/>
  <c r="H49" i="4"/>
  <c r="I49" i="4" s="1"/>
  <c r="G49" i="4"/>
  <c r="F49" i="4"/>
  <c r="E49" i="4"/>
  <c r="D49" i="4"/>
  <c r="H69" i="4"/>
  <c r="H82" i="4" s="1"/>
  <c r="G69" i="4"/>
  <c r="G82" i="4" s="1"/>
  <c r="F69" i="4"/>
  <c r="F82" i="4" s="1"/>
  <c r="E69" i="4"/>
  <c r="E82" i="4" s="1"/>
  <c r="D69" i="4"/>
  <c r="E21" i="4"/>
  <c r="D21" i="4"/>
  <c r="D13" i="4"/>
  <c r="D55" i="4"/>
  <c r="D28" i="4"/>
  <c r="D33" i="4"/>
  <c r="E18" i="4"/>
  <c r="H18" i="4"/>
  <c r="I42" i="4"/>
  <c r="D43" i="4"/>
  <c r="I43" i="4" s="1"/>
  <c r="D53" i="4"/>
  <c r="I53" i="4" s="1"/>
  <c r="I52" i="4"/>
  <c r="I42" i="3"/>
  <c r="D43" i="3"/>
  <c r="I43" i="3" s="1"/>
  <c r="I44" i="3"/>
  <c r="I34" i="3"/>
  <c r="I14" i="3"/>
  <c r="I11" i="3"/>
  <c r="E13" i="3"/>
  <c r="I39" i="3"/>
  <c r="I19" i="3"/>
  <c r="I29" i="3"/>
  <c r="I49" i="3"/>
  <c r="I93" i="3"/>
  <c r="I48" i="3"/>
  <c r="I52" i="3"/>
  <c r="I16" i="3"/>
  <c r="I26" i="3"/>
  <c r="I96" i="3"/>
  <c r="I47" i="3"/>
  <c r="H53" i="3"/>
  <c r="I53" i="3" s="1"/>
  <c r="I96" i="4"/>
  <c r="I93" i="4"/>
  <c r="G38" i="4"/>
  <c r="G18" i="4"/>
  <c r="F8" i="4"/>
  <c r="I36" i="4"/>
  <c r="H38" i="4"/>
  <c r="F18" i="4"/>
  <c r="I81" i="3"/>
  <c r="I80" i="3"/>
  <c r="I79" i="3"/>
  <c r="I78" i="3"/>
  <c r="I77" i="3"/>
  <c r="I76" i="3"/>
  <c r="I75" i="3"/>
  <c r="I74" i="3"/>
  <c r="I73" i="3"/>
  <c r="I72" i="3"/>
  <c r="I67" i="3"/>
  <c r="I65" i="3"/>
  <c r="I64" i="3"/>
  <c r="I62" i="3"/>
  <c r="G28" i="3"/>
  <c r="G18" i="3"/>
  <c r="I44" i="4" l="1"/>
  <c r="E38" i="3"/>
  <c r="E33" i="3"/>
  <c r="E55" i="3"/>
  <c r="F33" i="3"/>
  <c r="G13" i="3"/>
  <c r="I13" i="3" s="1"/>
  <c r="H21" i="3"/>
  <c r="G21" i="3"/>
  <c r="I39" i="4"/>
  <c r="D59" i="3"/>
  <c r="I9" i="4"/>
  <c r="I6" i="3"/>
  <c r="E21" i="3"/>
  <c r="E33" i="4"/>
  <c r="E55" i="4"/>
  <c r="E28" i="4"/>
  <c r="D56" i="4"/>
  <c r="D57" i="4" s="1"/>
  <c r="D59" i="4"/>
  <c r="E13" i="4"/>
  <c r="E22" i="4" s="1"/>
  <c r="D82" i="4"/>
  <c r="I82" i="4" s="1"/>
  <c r="I69" i="4"/>
  <c r="I34" i="4"/>
  <c r="I29" i="4"/>
  <c r="I19" i="4"/>
  <c r="I14" i="4"/>
  <c r="D22" i="4"/>
  <c r="H18" i="3"/>
  <c r="F18" i="3"/>
  <c r="E18" i="3"/>
  <c r="D18" i="3"/>
  <c r="H28" i="3"/>
  <c r="D28" i="3"/>
  <c r="D56" i="3" s="1"/>
  <c r="E28" i="3"/>
  <c r="F28" i="3"/>
  <c r="H69" i="3"/>
  <c r="H82" i="3" s="1"/>
  <c r="G69" i="3"/>
  <c r="G82" i="3" s="1"/>
  <c r="I38" i="4"/>
  <c r="G8" i="4"/>
  <c r="I18" i="4"/>
  <c r="I16" i="4"/>
  <c r="F38" i="3" l="1"/>
  <c r="G55" i="3"/>
  <c r="G59" i="3" s="1"/>
  <c r="F55" i="3"/>
  <c r="F59" i="3" s="1"/>
  <c r="G33" i="3"/>
  <c r="I31" i="3"/>
  <c r="I21" i="3"/>
  <c r="E56" i="4"/>
  <c r="E60" i="4" s="1"/>
  <c r="D22" i="3"/>
  <c r="D23" i="3" s="1"/>
  <c r="H22" i="3"/>
  <c r="H23" i="3" s="1"/>
  <c r="E56" i="3"/>
  <c r="E57" i="3" s="1"/>
  <c r="F22" i="3"/>
  <c r="F23" i="3" s="1"/>
  <c r="E22" i="3"/>
  <c r="G22" i="3"/>
  <c r="E59" i="3"/>
  <c r="D60" i="4"/>
  <c r="D23" i="4"/>
  <c r="D61" i="4" s="1"/>
  <c r="E23" i="4"/>
  <c r="F13" i="4"/>
  <c r="F22" i="4" s="1"/>
  <c r="F21" i="4"/>
  <c r="F55" i="4"/>
  <c r="F28" i="4"/>
  <c r="E59" i="4"/>
  <c r="F33" i="4"/>
  <c r="I18" i="3"/>
  <c r="D57" i="3"/>
  <c r="I28" i="3"/>
  <c r="I69" i="3"/>
  <c r="G84" i="3"/>
  <c r="G85" i="3" s="1"/>
  <c r="H84" i="3"/>
  <c r="H85" i="3" s="1"/>
  <c r="H8" i="4"/>
  <c r="I6" i="4"/>
  <c r="I82" i="3"/>
  <c r="F56" i="3" l="1"/>
  <c r="F57" i="3" s="1"/>
  <c r="F61" i="3" s="1"/>
  <c r="F84" i="3" s="1"/>
  <c r="F85" i="3" s="1"/>
  <c r="G38" i="3"/>
  <c r="H38" i="3"/>
  <c r="I36" i="3"/>
  <c r="H33" i="3"/>
  <c r="H55" i="3"/>
  <c r="H59" i="3" s="1"/>
  <c r="I59" i="3" s="1"/>
  <c r="E57" i="4"/>
  <c r="E61" i="4" s="1"/>
  <c r="G23" i="3"/>
  <c r="G33" i="4"/>
  <c r="G55" i="4"/>
  <c r="G28" i="4"/>
  <c r="F56" i="4"/>
  <c r="F60" i="4" s="1"/>
  <c r="F59" i="4"/>
  <c r="F23" i="4"/>
  <c r="G21" i="4"/>
  <c r="G13" i="4"/>
  <c r="D84" i="4"/>
  <c r="D83" i="4"/>
  <c r="D60" i="3"/>
  <c r="I22" i="3"/>
  <c r="E60" i="3"/>
  <c r="E23" i="3"/>
  <c r="E61" i="3" s="1"/>
  <c r="D61" i="3"/>
  <c r="I8" i="4"/>
  <c r="G90" i="3"/>
  <c r="H90" i="3"/>
  <c r="F60" i="3" l="1"/>
  <c r="I38" i="3"/>
  <c r="H56" i="3"/>
  <c r="H57" i="3" s="1"/>
  <c r="H61" i="3" s="1"/>
  <c r="H83" i="3" s="1"/>
  <c r="H86" i="3" s="1"/>
  <c r="G56" i="3"/>
  <c r="I55" i="3"/>
  <c r="I33" i="3"/>
  <c r="G56" i="4"/>
  <c r="G57" i="4" s="1"/>
  <c r="F83" i="3"/>
  <c r="F86" i="3" s="1"/>
  <c r="F57" i="4"/>
  <c r="F61" i="4" s="1"/>
  <c r="D90" i="4"/>
  <c r="D85" i="4"/>
  <c r="E84" i="4"/>
  <c r="E83" i="4"/>
  <c r="G22" i="4"/>
  <c r="G59" i="4"/>
  <c r="H13" i="4"/>
  <c r="I11" i="4"/>
  <c r="H21" i="4"/>
  <c r="H28" i="4"/>
  <c r="H55" i="4"/>
  <c r="I26" i="4"/>
  <c r="H33" i="4"/>
  <c r="I33" i="4" s="1"/>
  <c r="I31" i="4"/>
  <c r="I23" i="3"/>
  <c r="E84" i="3"/>
  <c r="E85" i="3" s="1"/>
  <c r="E83" i="3"/>
  <c r="D83" i="3"/>
  <c r="D85" i="3"/>
  <c r="F90" i="3"/>
  <c r="I56" i="3" l="1"/>
  <c r="H60" i="3"/>
  <c r="G57" i="3"/>
  <c r="G60" i="3"/>
  <c r="G60" i="4"/>
  <c r="F84" i="4"/>
  <c r="F85" i="4" s="1"/>
  <c r="F83" i="4"/>
  <c r="F90" i="4" s="1"/>
  <c r="D86" i="3"/>
  <c r="E86" i="3"/>
  <c r="G23" i="4"/>
  <c r="G61" i="4" s="1"/>
  <c r="I55" i="4"/>
  <c r="H56" i="4"/>
  <c r="I28" i="4"/>
  <c r="H59" i="4"/>
  <c r="I59" i="4" s="1"/>
  <c r="I21" i="4"/>
  <c r="H22" i="4"/>
  <c r="I13" i="4"/>
  <c r="E90" i="4"/>
  <c r="E85" i="4"/>
  <c r="E86" i="4" s="1"/>
  <c r="D86" i="4"/>
  <c r="I85" i="3"/>
  <c r="E90" i="3"/>
  <c r="I84" i="3"/>
  <c r="D90" i="3"/>
  <c r="G61" i="3" l="1"/>
  <c r="I57" i="3"/>
  <c r="I60" i="3"/>
  <c r="F86" i="4"/>
  <c r="G84" i="4"/>
  <c r="G83" i="4"/>
  <c r="I22" i="4"/>
  <c r="H60" i="4"/>
  <c r="I60" i="4" s="1"/>
  <c r="H23" i="4"/>
  <c r="I56" i="4"/>
  <c r="H57" i="4"/>
  <c r="I57" i="4" s="1"/>
  <c r="I90" i="3"/>
  <c r="G83" i="3" l="1"/>
  <c r="I61" i="3"/>
  <c r="H61" i="4"/>
  <c r="I23" i="4"/>
  <c r="G90" i="4"/>
  <c r="G85" i="4"/>
  <c r="G86" i="3" l="1"/>
  <c r="I86" i="3" s="1"/>
  <c r="I83" i="3"/>
  <c r="G86" i="4"/>
  <c r="H84" i="4"/>
  <c r="H83" i="4"/>
  <c r="I61" i="4"/>
  <c r="H90" i="4" l="1"/>
  <c r="I90" i="4" s="1"/>
  <c r="I83" i="4"/>
  <c r="H85" i="4"/>
  <c r="I84" i="4"/>
  <c r="I85" i="4" l="1"/>
  <c r="H86" i="4"/>
  <c r="I86" i="4" s="1"/>
</calcChain>
</file>

<file path=xl/sharedStrings.xml><?xml version="1.0" encoding="utf-8"?>
<sst xmlns="http://schemas.openxmlformats.org/spreadsheetml/2006/main" count="310" uniqueCount="158">
  <si>
    <t>Rate Type</t>
  </si>
  <si>
    <t>Rate</t>
  </si>
  <si>
    <t>Insurance Type</t>
  </si>
  <si>
    <t>GA Insurance</t>
  </si>
  <si>
    <t>Credit Hours</t>
  </si>
  <si>
    <t>Base</t>
  </si>
  <si>
    <t>FRS</t>
  </si>
  <si>
    <t>Individual</t>
  </si>
  <si>
    <t>Domestic</t>
  </si>
  <si>
    <t>9 hrs. In-St</t>
  </si>
  <si>
    <t>MTDC</t>
  </si>
  <si>
    <t>ORP</t>
  </si>
  <si>
    <t>Spouse</t>
  </si>
  <si>
    <t>Int'l</t>
  </si>
  <si>
    <t>18 hrs. In-St</t>
  </si>
  <si>
    <t>TDC</t>
  </si>
  <si>
    <t>DROP</t>
  </si>
  <si>
    <t>Family</t>
  </si>
  <si>
    <t>27 hrs. In-St</t>
  </si>
  <si>
    <t>OPS Students</t>
  </si>
  <si>
    <t>TBD</t>
  </si>
  <si>
    <t>OPS Non-Students</t>
  </si>
  <si>
    <t>None</t>
  </si>
  <si>
    <t>Budget Workbook Instructions</t>
  </si>
  <si>
    <t>Cells shaded yellow should be completed.  All other cells utilize formulas to calculate the budget.</t>
  </si>
  <si>
    <t>General Information</t>
  </si>
  <si>
    <t>In row 1, enter the Project Name</t>
  </si>
  <si>
    <t>In row 3, columns D – H (if applicable) enter the dates for the budget periods.  Formulas have been created that recognize if there are dates in these cells to carry the calculations forward.</t>
  </si>
  <si>
    <t>Personnel Section</t>
  </si>
  <si>
    <t>Under the Senior Personnel section, list the name and role of the PI, CPI and any other senior personnel in column A (Name, Role) cells.</t>
  </si>
  <si>
    <r>
      <t xml:space="preserve">Enter the respective current salary </t>
    </r>
    <r>
      <rPr>
        <u/>
        <sz val="11"/>
        <color theme="1"/>
        <rFont val="Calibri"/>
        <family val="2"/>
        <scheme val="minor"/>
      </rPr>
      <t>per pay period</t>
    </r>
    <r>
      <rPr>
        <sz val="11"/>
        <color theme="1"/>
        <rFont val="Calibri"/>
        <family val="2"/>
        <scheme val="minor"/>
      </rPr>
      <t xml:space="preserve"> (annual salary ÷ 26.1 for 12 month faculty/staff or annual salary ÷ 19.5 for 9 month faculty) in column C.</t>
    </r>
  </si>
  <si>
    <t>Enter the number of pay periods the personnel will be appointed per year in column C.</t>
  </si>
  <si>
    <t>If the number of pay periods per year for the personnel will vary the formulas in columns E-H will have to be modified.</t>
  </si>
  <si>
    <t>Select the fringe benefit rate &amp; health insurance plan from the respective drop down menus in column B.</t>
  </si>
  <si>
    <t>Under the Other Personnel section, enter any non-senior personnel working on the project, including their name and role.</t>
  </si>
  <si>
    <t>For Post Docs, Graduate Students and Undergraduate students utilize their respective section under Other Personnel.</t>
  </si>
  <si>
    <t>Enter the total number of post docs to be appointed per year in row 40 for each year.  Enter the total number of grad students to be appointed per year in row 45 for each year.  Enter the total number of undergrad students to be appointed per year in row 50 for each year.</t>
  </si>
  <si>
    <r>
      <t xml:space="preserve">Enter the </t>
    </r>
    <r>
      <rPr>
        <u/>
        <sz val="11"/>
        <color theme="1"/>
        <rFont val="Calibri"/>
        <family val="2"/>
        <scheme val="minor"/>
      </rPr>
      <t>annual salary</t>
    </r>
    <r>
      <rPr>
        <sz val="11"/>
        <color theme="1"/>
        <rFont val="Calibri"/>
        <family val="2"/>
        <scheme val="minor"/>
      </rPr>
      <t xml:space="preserve"> per post doc/grad student/undergrad student in column C.</t>
    </r>
  </si>
  <si>
    <t>Select the Health Insurance Plan from the respective drop down menus for post docs and/or grad students in column C.</t>
  </si>
  <si>
    <t>Equipment Section</t>
  </si>
  <si>
    <t>In columns D – H, enter the respective amount of equipment (&gt;$5,000) that is requested each year.</t>
  </si>
  <si>
    <t>Travel Section</t>
  </si>
  <si>
    <t>In columns D – H, enter the respective amount of travel, separated as domestic and foreign travel, that is requested each year.</t>
  </si>
  <si>
    <t>Other Direct Costs Section</t>
  </si>
  <si>
    <t>Total Direct &amp; Indirect Costs</t>
  </si>
  <si>
    <t>Funding Cap Section</t>
  </si>
  <si>
    <t>If your funding solicitation includes a cap on funds (direct, indirect or total) the Funding Cap Calculations section can be utilized to help with calculating the correct amount to budget for the project.  Please make sure that all of the work being proposed can be completed within the respective budget.</t>
  </si>
  <si>
    <t xml:space="preserve">Note: these three funding cap calculations are setup to work independently to accommodate different types of funding caps, therefore the direct cost and indirect cost formulas due not calculate a total cost allowed. </t>
  </si>
  <si>
    <t>Sample Budget Workbook</t>
  </si>
  <si>
    <t>Project Budget</t>
  </si>
  <si>
    <t>Year 1</t>
  </si>
  <si>
    <t>Year 2</t>
  </si>
  <si>
    <t>Year 3</t>
  </si>
  <si>
    <t>Year 4</t>
  </si>
  <si>
    <t>Year 5</t>
  </si>
  <si>
    <t>Cumulative</t>
  </si>
  <si>
    <t>(Enter Project Dates Here --&gt;)</t>
  </si>
  <si>
    <t>SENIOR PERSONNEL</t>
  </si>
  <si>
    <t>(Name, Role)</t>
  </si>
  <si>
    <t>Current Salary / PP</t>
  </si>
  <si>
    <t>Pay Periods (1 month = 2.2)</t>
  </si>
  <si>
    <t>Fringe Rate (select rate type)</t>
  </si>
  <si>
    <t>Health Insurance (select ins. type)</t>
  </si>
  <si>
    <t>Total Senior Personnel Salary</t>
  </si>
  <si>
    <t>Total Senior Personnel Fringe, including Health</t>
  </si>
  <si>
    <t>Total Senior Personnel</t>
  </si>
  <si>
    <t>OTHER PERSONNEL</t>
  </si>
  <si>
    <t>Post Docs</t>
  </si>
  <si>
    <t># of Post Docs per Year</t>
  </si>
  <si>
    <t>Post Docs Annual Salary</t>
  </si>
  <si>
    <t>Post Doc Fringe</t>
  </si>
  <si>
    <t>Post Doc Health Insurance (select ins. type)</t>
  </si>
  <si>
    <t>Grad Students</t>
  </si>
  <si>
    <t># of Grad Students per Year</t>
  </si>
  <si>
    <t>Grad Students Annual Salary</t>
  </si>
  <si>
    <t>Grad Student Fringe</t>
  </si>
  <si>
    <t>Grad Student Insurance per GA per year</t>
  </si>
  <si>
    <t>Undergraduate Students</t>
  </si>
  <si>
    <t># of Undergrad Students per Year</t>
  </si>
  <si>
    <t>Undergraduate Students Annual Salary</t>
  </si>
  <si>
    <t xml:space="preserve">Undergraduate Student Fringe </t>
  </si>
  <si>
    <t>Total OPS Salary</t>
  </si>
  <si>
    <t>Total OPS Fringe, including Health</t>
  </si>
  <si>
    <t>Total OPS</t>
  </si>
  <si>
    <t>Total Salary</t>
  </si>
  <si>
    <t>Total Fringe</t>
  </si>
  <si>
    <t>Total Senior Personnel and OPS</t>
  </si>
  <si>
    <t>EQUIPMENT</t>
  </si>
  <si>
    <t>TRAVEL</t>
  </si>
  <si>
    <t>Domestic Travel</t>
  </si>
  <si>
    <t>Foreign Travel</t>
  </si>
  <si>
    <t>Total Travel</t>
  </si>
  <si>
    <t>OTHER DIRECT COSTS</t>
  </si>
  <si>
    <t>Tuition</t>
  </si>
  <si>
    <t>Tuition - CUSTOM (use if allocating a different number of credit hours than available on row 68)</t>
  </si>
  <si>
    <t>Materials and Supplies</t>
  </si>
  <si>
    <t>Publication Costs</t>
  </si>
  <si>
    <t>Consultant Services</t>
  </si>
  <si>
    <t>ADP/Computer Services</t>
  </si>
  <si>
    <t>Subawards (first $25k of each subaward included in MTDC)</t>
  </si>
  <si>
    <t>Subawards (&gt;$25k of each subaward excluded from MTDC)</t>
  </si>
  <si>
    <t>Alterations &amp; Renovations</t>
  </si>
  <si>
    <t>Rent</t>
  </si>
  <si>
    <t>Other 1</t>
  </si>
  <si>
    <t>Auxiliary Services</t>
  </si>
  <si>
    <t>Other 2</t>
  </si>
  <si>
    <t>Auxiliary Services 2</t>
  </si>
  <si>
    <t>Other 3</t>
  </si>
  <si>
    <t>Auxiliary Services 3</t>
  </si>
  <si>
    <t>Total Other Direct Costs</t>
  </si>
  <si>
    <t>TOTAL DIRECT COSTS</t>
  </si>
  <si>
    <t>Direct Cost Base</t>
  </si>
  <si>
    <t xml:space="preserve">Indirect Costs </t>
  </si>
  <si>
    <t>TOTAL DIRECT AND INDIRECT COSTS</t>
  </si>
  <si>
    <t>FUNDING CAP CALCULATIONS (if needed)</t>
  </si>
  <si>
    <t>Total Direct Cost Allowed</t>
  </si>
  <si>
    <t>Remaining Direct Cost Available - (Over)/Under</t>
  </si>
  <si>
    <t>Total Indirect Cost Allowed</t>
  </si>
  <si>
    <t>Remaining Indirect Cost Available (Over)/Under</t>
  </si>
  <si>
    <t>Total Cost Allowed</t>
  </si>
  <si>
    <t>Total Cost Remaining (Over)/Under</t>
  </si>
  <si>
    <t>(Project Name)</t>
  </si>
  <si>
    <t>(Enter Budget Periods Here --&gt;)</t>
  </si>
  <si>
    <t>Total Senior Personnel Fringe</t>
  </si>
  <si>
    <t>Total OPS Fringe</t>
  </si>
  <si>
    <t>Remaining Direct Cost Available</t>
  </si>
  <si>
    <t>Remaining Indirect Cost Available</t>
  </si>
  <si>
    <t>Total Cost Remaining</t>
  </si>
  <si>
    <t>1/1/18-12/31/18</t>
  </si>
  <si>
    <t>1/1/19-12/31/29</t>
  </si>
  <si>
    <t>1/1/20-12/31/20</t>
  </si>
  <si>
    <t>1/1/21-12/31/21</t>
  </si>
  <si>
    <t>1/1/22-12/31/22</t>
  </si>
  <si>
    <t>Welcome to the Office of Research
Budget Workbook</t>
  </si>
  <si>
    <t>Overview of Workbook</t>
  </si>
  <si>
    <r>
      <t xml:space="preserve">This workbook was created to help PIs and Departmental Research Administrators prepare budgets for sponsored projects.  A full training module on Building Budgets, ESP05, is available through the eSpear Certificate Series 
( </t>
    </r>
    <r>
      <rPr>
        <sz val="12"/>
        <color rgb="FF0000FF"/>
        <rFont val="Calibri"/>
        <family val="2"/>
        <scheme val="minor"/>
      </rPr>
      <t>https://www.research.fsu.edu/research-offices/sra/resources-and-training/training/espear/</t>
    </r>
    <r>
      <rPr>
        <sz val="12"/>
        <color theme="1"/>
        <rFont val="Calibri"/>
        <family val="2"/>
        <scheme val="minor"/>
      </rPr>
      <t xml:space="preserve"> ). </t>
    </r>
  </si>
  <si>
    <r>
      <t xml:space="preserve">If you have any questions please contact Jenn Garye, Director of Business Operations 
at  </t>
    </r>
    <r>
      <rPr>
        <sz val="11"/>
        <color rgb="FF0000FF"/>
        <rFont val="Calibri"/>
        <family val="2"/>
        <scheme val="minor"/>
      </rPr>
      <t>jgarye@fsu.edu</t>
    </r>
    <r>
      <rPr>
        <sz val="11"/>
        <color theme="1"/>
        <rFont val="Calibri"/>
        <family val="2"/>
        <scheme val="minor"/>
      </rPr>
      <t xml:space="preserve"> or 644-1385.
</t>
    </r>
  </si>
  <si>
    <t>23-24</t>
  </si>
  <si>
    <t>Fringe Rates effective 7/1/2023</t>
  </si>
  <si>
    <t>Escalation Rate</t>
  </si>
  <si>
    <t xml:space="preserve">In row 3, column C, enter the escalation rate you want to apply to the subsequent budget years. </t>
  </si>
  <si>
    <t>In row 69, column B (cell B68), select the number of tuition hours that needs to be included annually per graduate student.</t>
  </si>
  <si>
    <t>In rows 77 – 78 enter the respective amount by category requested for Alterations &amp; Renovations and Rent for each year.</t>
  </si>
  <si>
    <t>Rows 79 – 81 can be used to enter amounts for any additional budget items that do not fit in the aforementioned categories.  In column B, include a brief description of the cost category.</t>
  </si>
  <si>
    <t xml:space="preserve">In row 75, enter the first $25,000 of each subaward contract requested.  If a subrecipient will receive funds in multiple years of the project, only the first $25,000 needs to be included in this row.  If there are multiple subrecipients, the first $25,000 of each subcontract should be included in this row.  </t>
  </si>
  <si>
    <t>In row 76, enter the remaining amount beyond $25,000 for each subaward contract requested.</t>
  </si>
  <si>
    <t>If you wish to allocate an amount of tuition that is not available in row 69 use line 70 to include a custom amount of tuition</t>
  </si>
  <si>
    <t>In rows 71 – 74, enter the respective amount by category requested for Materials and Supplies, Publication Costs, Consultant Services and ADP/Computer Services for each year.</t>
  </si>
  <si>
    <t xml:space="preserve">For example, if you have one subrecipient and you are subbing them $10,000 in year 1, $15,000 in year 2 and $15,000 in years 3 – 5, you would include $10,000 in year 1 in row 75 and $15,000 in year 2 in row 75, and the remaining $15,000 in years 3 – 5 in row 76.  </t>
  </si>
  <si>
    <t>If you have two subrecipients and you are subbing each of them $25,000 in year 1 and $10,000 each additional year, you would include $50,000 in year 1 in row 75 and the remaining $20,000 each additional year in row 76.</t>
  </si>
  <si>
    <t>Row 82 will automatically total all direct costs for the project.</t>
  </si>
  <si>
    <t>In row 84, column C (cell C82), select your Direct Cost Base from the drop down menu – MTDC for Modified Total Direct Cost or TDC for Total Direct Cost.   The remainder of row 82 will automatically calculate based on your direct cost base selection.</t>
  </si>
  <si>
    <t>In row 85, column C (cell C83), enter the F&amp;A or Indirect Cost Rate for the project.  The remainder of row 83 will automatically calculate based on your Direct Cost Base and F&amp;A rate.</t>
  </si>
  <si>
    <t>Row 86 will automatically total all of the direct costs and indirect costs for the project.</t>
  </si>
  <si>
    <t>In row 89, enter the Direct Cost Allowed per year.  Row 88 will automatically calculate if the current proposed budget is Over (negative number) or Under (positive number) the funding cap.</t>
  </si>
  <si>
    <t>In row 92, enter the Indirect Cost Allowed per year.  Row 91 will automatically calculate if the current proposed budget is Over (negative number) or Under (positive number) the funding cap.</t>
  </si>
  <si>
    <t>In row 95, enter the Total Cost Allowed per year.  Row 94 will automatically calculate if the current proposed budget is Over (negative number) or Under (positive number) the funding cap.</t>
  </si>
  <si>
    <r>
      <rPr>
        <u/>
        <sz val="12"/>
        <color theme="1"/>
        <rFont val="Calibri"/>
        <family val="2"/>
        <scheme val="minor"/>
      </rPr>
      <t>Budget Section</t>
    </r>
    <r>
      <rPr>
        <sz val="12"/>
        <color theme="1"/>
        <rFont val="Calibri"/>
        <family val="2"/>
        <scheme val="minor"/>
      </rPr>
      <t xml:space="preserve">
In order to facilitate the budget preparation process, several formulas have been built into the workbook to help calculate costs such as fringe, health insurance, tuition, F&amp;A, etc.  These formulas will be updated as rates change, so please ensure you are using the most current version of the workbook from the SRA website  ( </t>
    </r>
    <r>
      <rPr>
        <sz val="12"/>
        <color rgb="FF0000FF"/>
        <rFont val="Calibri"/>
        <family val="2"/>
        <scheme val="minor"/>
      </rPr>
      <t>https://www.research.fsu.edu/research-offices/sra/forms/</t>
    </r>
    <r>
      <rPr>
        <sz val="12"/>
        <color theme="1"/>
        <rFont val="Calibri"/>
        <family val="2"/>
        <scheme val="minor"/>
      </rPr>
      <t xml:space="preserve"> ). 
</t>
    </r>
    <r>
      <rPr>
        <b/>
        <sz val="12"/>
        <color theme="1"/>
        <rFont val="Calibri"/>
        <family val="2"/>
        <scheme val="minor"/>
      </rPr>
      <t>Budget Workbook Instructions</t>
    </r>
    <r>
      <rPr>
        <sz val="12"/>
        <color theme="1"/>
        <rFont val="Calibri"/>
        <family val="2"/>
        <scheme val="minor"/>
      </rPr>
      <t xml:space="preserve"> – This tab includes a step by step guide to using the Budget Workbook.  
</t>
    </r>
    <r>
      <rPr>
        <b/>
        <sz val="12"/>
        <color theme="1"/>
        <rFont val="Calibri"/>
        <family val="2"/>
        <scheme val="minor"/>
      </rPr>
      <t xml:space="preserve">Sample Budget </t>
    </r>
    <r>
      <rPr>
        <sz val="12"/>
        <color theme="1"/>
        <rFont val="Calibri"/>
        <family val="2"/>
        <scheme val="minor"/>
      </rPr>
      <t xml:space="preserve">– This tab includes an example of a sample budget.
</t>
    </r>
    <r>
      <rPr>
        <b/>
        <sz val="12"/>
        <color theme="1"/>
        <rFont val="Calibri"/>
        <family val="2"/>
        <scheme val="minor"/>
      </rPr>
      <t>Budget Workbook Blank (red)</t>
    </r>
    <r>
      <rPr>
        <sz val="12"/>
        <color theme="1"/>
        <rFont val="Calibri"/>
        <family val="2"/>
        <scheme val="minor"/>
      </rPr>
      <t xml:space="preserve"> – This tab includes a blank Budget Workbook that can be used to build a budget.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</si>
</sst>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name val="Arial"/>
      <family val="2"/>
    </font>
    <font>
      <i/>
      <sz val="11"/>
      <color theme="1"/>
      <name val="Calibri"/>
      <family val="2"/>
      <scheme val="minor"/>
    </font>
    <font>
      <u/>
      <sz val="11"/>
      <color theme="1"/>
      <name val="Calibri"/>
      <family val="2"/>
      <scheme val="minor"/>
    </font>
    <font>
      <b/>
      <u/>
      <sz val="14"/>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u/>
      <sz val="12"/>
      <color theme="1"/>
      <name val="Calibri"/>
      <family val="2"/>
      <scheme val="minor"/>
    </font>
    <font>
      <sz val="12"/>
      <color rgb="FF0000FF"/>
      <name val="Calibri"/>
      <family val="2"/>
      <scheme val="minor"/>
    </font>
    <font>
      <sz val="11"/>
      <color rgb="FF0000FF"/>
      <name val="Calibri"/>
      <family val="2"/>
      <scheme val="minor"/>
    </font>
    <font>
      <sz val="8"/>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F2F57B"/>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2" fillId="2" borderId="1" xfId="0" applyFont="1" applyFill="1" applyBorder="1" applyAlignment="1">
      <alignment horizontal="center"/>
    </xf>
    <xf numFmtId="0" fontId="0" fillId="2" borderId="1" xfId="0" applyFont="1" applyFill="1" applyBorder="1" applyAlignment="1">
      <alignment horizontal="center"/>
    </xf>
    <xf numFmtId="10" fontId="0" fillId="0" borderId="0" xfId="0" applyNumberFormat="1"/>
    <xf numFmtId="44" fontId="0" fillId="0" borderId="0" xfId="2" applyFont="1"/>
    <xf numFmtId="0" fontId="3" fillId="2" borderId="6" xfId="0" applyFont="1" applyFill="1" applyBorder="1" applyAlignment="1">
      <alignment vertical="center"/>
    </xf>
    <xf numFmtId="0" fontId="0" fillId="0" borderId="0" xfId="0" applyBorder="1"/>
    <xf numFmtId="0" fontId="0" fillId="2" borderId="8" xfId="0" applyFill="1" applyBorder="1" applyAlignment="1">
      <alignment horizontal="center"/>
    </xf>
    <xf numFmtId="0" fontId="0" fillId="2" borderId="9" xfId="0" applyFill="1" applyBorder="1"/>
    <xf numFmtId="0" fontId="3" fillId="3" borderId="8" xfId="0" applyFont="1" applyFill="1" applyBorder="1" applyAlignment="1">
      <alignment horizontal="center"/>
    </xf>
    <xf numFmtId="0" fontId="3" fillId="3" borderId="10" xfId="0" applyFont="1" applyFill="1" applyBorder="1" applyAlignment="1">
      <alignment horizontal="center"/>
    </xf>
    <xf numFmtId="0" fontId="3" fillId="3" borderId="9" xfId="0" applyFont="1" applyFill="1" applyBorder="1" applyAlignment="1">
      <alignment horizontal="center"/>
    </xf>
    <xf numFmtId="164" fontId="3" fillId="3" borderId="1" xfId="1" applyNumberFormat="1" applyFont="1" applyFill="1" applyBorder="1"/>
    <xf numFmtId="165" fontId="2" fillId="2" borderId="1" xfId="1" applyNumberFormat="1" applyFont="1" applyFill="1" applyBorder="1"/>
    <xf numFmtId="165" fontId="0" fillId="2" borderId="1" xfId="1" applyNumberFormat="1" applyFont="1" applyFill="1" applyBorder="1" applyAlignment="1">
      <alignment horizontal="center"/>
    </xf>
    <xf numFmtId="165" fontId="0" fillId="2" borderId="1" xfId="1" applyNumberFormat="1" applyFont="1" applyFill="1" applyBorder="1"/>
    <xf numFmtId="165" fontId="3" fillId="2" borderId="1" xfId="1" applyNumberFormat="1" applyFont="1" applyFill="1" applyBorder="1"/>
    <xf numFmtId="165" fontId="0" fillId="4" borderId="1" xfId="1" applyNumberFormat="1" applyFont="1" applyFill="1" applyBorder="1"/>
    <xf numFmtId="0" fontId="0" fillId="4" borderId="9" xfId="0" applyFill="1" applyBorder="1"/>
    <xf numFmtId="0" fontId="0" fillId="4" borderId="8" xfId="0" applyFill="1" applyBorder="1"/>
    <xf numFmtId="0" fontId="0" fillId="4" borderId="10" xfId="0" applyFill="1" applyBorder="1"/>
    <xf numFmtId="165" fontId="2" fillId="4" borderId="1" xfId="0" applyNumberFormat="1" applyFont="1" applyFill="1" applyBorder="1"/>
    <xf numFmtId="165" fontId="2" fillId="4" borderId="1" xfId="0" applyNumberFormat="1" applyFont="1" applyFill="1" applyBorder="1" applyAlignment="1"/>
    <xf numFmtId="165" fontId="2" fillId="4" borderId="1" xfId="1" applyNumberFormat="1" applyFont="1" applyFill="1" applyBorder="1"/>
    <xf numFmtId="0" fontId="2" fillId="0" borderId="1" xfId="0" applyFont="1" applyFill="1" applyBorder="1" applyAlignment="1"/>
    <xf numFmtId="165" fontId="0" fillId="0" borderId="1" xfId="0" applyNumberFormat="1" applyFill="1" applyBorder="1"/>
    <xf numFmtId="165" fontId="0" fillId="0" borderId="1" xfId="0" applyNumberFormat="1" applyFill="1" applyBorder="1" applyAlignment="1"/>
    <xf numFmtId="165" fontId="0" fillId="0" borderId="1" xfId="0" applyNumberFormat="1" applyFill="1" applyBorder="1" applyAlignment="1">
      <alignment horizontal="center"/>
    </xf>
    <xf numFmtId="0" fontId="0" fillId="0" borderId="9" xfId="0" applyFill="1" applyBorder="1"/>
    <xf numFmtId="10" fontId="0" fillId="0" borderId="1" xfId="0" applyNumberFormat="1" applyFill="1" applyBorder="1"/>
    <xf numFmtId="44" fontId="0" fillId="0" borderId="9" xfId="2" applyFont="1" applyFill="1" applyBorder="1"/>
    <xf numFmtId="0" fontId="0" fillId="0" borderId="9" xfId="0" applyFill="1" applyBorder="1" applyAlignment="1"/>
    <xf numFmtId="0" fontId="0" fillId="0" borderId="8" xfId="0" applyFill="1" applyBorder="1" applyAlignment="1"/>
    <xf numFmtId="0" fontId="0" fillId="0" borderId="10" xfId="0" applyFill="1" applyBorder="1" applyAlignment="1"/>
    <xf numFmtId="0" fontId="0" fillId="0" borderId="1" xfId="0" applyFill="1" applyBorder="1"/>
    <xf numFmtId="0" fontId="0" fillId="0" borderId="8" xfId="0" applyFill="1" applyBorder="1"/>
    <xf numFmtId="10" fontId="0" fillId="0" borderId="9" xfId="0" applyNumberFormat="1" applyFill="1" applyBorder="1"/>
    <xf numFmtId="0" fontId="0" fillId="0" borderId="10" xfId="0" applyFill="1" applyBorder="1"/>
    <xf numFmtId="165" fontId="2" fillId="0" borderId="1" xfId="0" applyNumberFormat="1" applyFont="1" applyFill="1" applyBorder="1" applyAlignment="1"/>
    <xf numFmtId="43" fontId="0" fillId="0" borderId="1" xfId="0" applyNumberFormat="1" applyFill="1" applyBorder="1"/>
    <xf numFmtId="165" fontId="0" fillId="0" borderId="1" xfId="1" applyNumberFormat="1" applyFont="1" applyFill="1" applyBorder="1" applyAlignment="1">
      <alignment horizontal="center"/>
    </xf>
    <xf numFmtId="1" fontId="0" fillId="0" borderId="1" xfId="0" applyNumberFormat="1" applyFill="1" applyBorder="1"/>
    <xf numFmtId="0" fontId="2" fillId="0" borderId="9" xfId="0" applyFont="1" applyFill="1" applyBorder="1" applyAlignment="1"/>
    <xf numFmtId="0" fontId="2" fillId="0" borderId="10" xfId="0" applyFont="1" applyFill="1" applyBorder="1" applyAlignment="1"/>
    <xf numFmtId="44" fontId="0" fillId="0" borderId="9" xfId="2" applyFont="1" applyFill="1" applyBorder="1" applyAlignment="1"/>
    <xf numFmtId="165" fontId="0" fillId="0" borderId="1" xfId="1" applyNumberFormat="1" applyFont="1" applyFill="1" applyBorder="1"/>
    <xf numFmtId="0" fontId="0" fillId="0" borderId="0" xfId="0" applyFill="1"/>
    <xf numFmtId="44" fontId="2" fillId="2" borderId="1" xfId="2" applyFont="1" applyFill="1" applyBorder="1"/>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8" fillId="0" borderId="0" xfId="0" applyFont="1" applyAlignment="1">
      <alignment horizontal="left" vertical="center"/>
    </xf>
    <xf numFmtId="0" fontId="0" fillId="5" borderId="1" xfId="0" applyFont="1" applyFill="1" applyBorder="1" applyAlignment="1">
      <alignment horizontal="center"/>
    </xf>
    <xf numFmtId="16" fontId="0" fillId="5" borderId="1" xfId="0" applyNumberFormat="1" applyFont="1" applyFill="1" applyBorder="1" applyAlignment="1" applyProtection="1">
      <alignment horizontal="center"/>
      <protection locked="0"/>
    </xf>
    <xf numFmtId="14" fontId="0" fillId="5" borderId="1" xfId="0" applyNumberFormat="1" applyFont="1" applyFill="1" applyBorder="1" applyAlignment="1" applyProtection="1">
      <alignment horizontal="center"/>
      <protection locked="0"/>
    </xf>
    <xf numFmtId="0" fontId="0" fillId="5" borderId="1" xfId="0" applyFont="1" applyFill="1" applyBorder="1" applyAlignment="1" applyProtection="1">
      <alignment horizontal="center"/>
      <protection locked="0"/>
    </xf>
    <xf numFmtId="43" fontId="0" fillId="5" borderId="1" xfId="0" applyNumberFormat="1" applyFill="1" applyBorder="1" applyProtection="1">
      <protection locked="0"/>
    </xf>
    <xf numFmtId="0" fontId="0" fillId="5" borderId="1" xfId="0" applyFill="1" applyBorder="1" applyProtection="1">
      <protection locked="0"/>
    </xf>
    <xf numFmtId="0" fontId="0" fillId="5" borderId="1" xfId="0" applyNumberFormat="1" applyFill="1" applyBorder="1" applyProtection="1">
      <protection locked="0"/>
    </xf>
    <xf numFmtId="165" fontId="0" fillId="5" borderId="1" xfId="0" applyNumberFormat="1" applyFill="1" applyBorder="1" applyProtection="1">
      <protection locked="0"/>
    </xf>
    <xf numFmtId="165" fontId="0" fillId="5" borderId="1" xfId="2" applyNumberFormat="1" applyFont="1" applyFill="1" applyBorder="1" applyProtection="1">
      <protection locked="0"/>
    </xf>
    <xf numFmtId="1" fontId="0" fillId="5" borderId="1" xfId="0" applyNumberFormat="1" applyFill="1" applyBorder="1" applyProtection="1">
      <protection locked="0"/>
    </xf>
    <xf numFmtId="165" fontId="2" fillId="5" borderId="1" xfId="0" applyNumberFormat="1" applyFont="1" applyFill="1" applyBorder="1" applyProtection="1">
      <protection locked="0"/>
    </xf>
    <xf numFmtId="165" fontId="0" fillId="5" borderId="1" xfId="1" applyNumberFormat="1" applyFont="1" applyFill="1" applyBorder="1" applyProtection="1">
      <protection locked="0"/>
    </xf>
    <xf numFmtId="0" fontId="0" fillId="5" borderId="10" xfId="0" applyFill="1" applyBorder="1" applyAlignment="1" applyProtection="1">
      <protection locked="0"/>
    </xf>
    <xf numFmtId="9" fontId="2" fillId="5" borderId="1" xfId="0" applyNumberFormat="1" applyFont="1" applyFill="1" applyBorder="1" applyAlignment="1" applyProtection="1">
      <alignment horizontal="center"/>
      <protection locked="0"/>
    </xf>
    <xf numFmtId="0" fontId="6" fillId="5" borderId="0" xfId="0" applyFont="1" applyFill="1" applyAlignment="1">
      <alignment horizontal="left" vertical="center"/>
    </xf>
    <xf numFmtId="0" fontId="0" fillId="5" borderId="0" xfId="0" applyFill="1"/>
    <xf numFmtId="2" fontId="0" fillId="5" borderId="1" xfId="0" applyNumberFormat="1" applyFill="1" applyBorder="1" applyProtection="1">
      <protection locked="0"/>
    </xf>
    <xf numFmtId="44" fontId="2" fillId="2" borderId="1" xfId="1" applyNumberFormat="1" applyFont="1" applyFill="1" applyBorder="1"/>
    <xf numFmtId="0" fontId="0" fillId="0" borderId="0" xfId="0" applyFont="1" applyAlignment="1">
      <alignment horizontal="left" vertical="center"/>
    </xf>
    <xf numFmtId="0" fontId="2" fillId="0" borderId="8" xfId="0" applyFont="1" applyFill="1" applyBorder="1" applyAlignment="1">
      <alignment horizontal="center"/>
    </xf>
    <xf numFmtId="0" fontId="2" fillId="0" borderId="10" xfId="0" applyFont="1" applyFill="1" applyBorder="1" applyAlignment="1">
      <alignment horizontal="center"/>
    </xf>
    <xf numFmtId="0" fontId="2" fillId="4" borderId="8" xfId="0" applyFont="1" applyFill="1" applyBorder="1" applyAlignment="1">
      <alignment horizontal="left"/>
    </xf>
    <xf numFmtId="0" fontId="2" fillId="4" borderId="10" xfId="0" applyFont="1" applyFill="1" applyBorder="1" applyAlignment="1">
      <alignment horizontal="left"/>
    </xf>
    <xf numFmtId="0" fontId="2" fillId="4" borderId="9" xfId="0" applyFont="1" applyFill="1" applyBorder="1" applyAlignment="1">
      <alignment horizontal="left"/>
    </xf>
    <xf numFmtId="0" fontId="0" fillId="0" borderId="8" xfId="0" applyFill="1" applyBorder="1" applyAlignment="1">
      <alignment horizontal="left"/>
    </xf>
    <xf numFmtId="0" fontId="0" fillId="0" borderId="9" xfId="0" applyFill="1" applyBorder="1" applyAlignment="1">
      <alignment horizontal="left"/>
    </xf>
    <xf numFmtId="0" fontId="0" fillId="0" borderId="10" xfId="0" applyFill="1" applyBorder="1" applyAlignment="1">
      <alignment horizontal="left"/>
    </xf>
    <xf numFmtId="0" fontId="2" fillId="2" borderId="8" xfId="0" applyFont="1" applyFill="1" applyBorder="1" applyAlignment="1">
      <alignment horizontal="center"/>
    </xf>
    <xf numFmtId="0" fontId="2" fillId="2" borderId="9" xfId="0" applyFont="1" applyFill="1" applyBorder="1" applyAlignment="1">
      <alignment horizontal="center"/>
    </xf>
    <xf numFmtId="0" fontId="0" fillId="5" borderId="1" xfId="0" applyFill="1" applyBorder="1" applyAlignment="1" applyProtection="1">
      <alignment horizontal="center"/>
      <protection locked="0"/>
    </xf>
    <xf numFmtId="44" fontId="1" fillId="0" borderId="0" xfId="2" applyFont="1"/>
    <xf numFmtId="0" fontId="0" fillId="5" borderId="1" xfId="0" applyFill="1" applyBorder="1" applyAlignment="1" applyProtection="1">
      <alignment horizontal="center"/>
      <protection locked="0"/>
    </xf>
    <xf numFmtId="0" fontId="0" fillId="0" borderId="0" xfId="0" applyAlignment="1"/>
    <xf numFmtId="0" fontId="0" fillId="0" borderId="0" xfId="0" applyAlignment="1">
      <alignment vertical="top" wrapText="1"/>
    </xf>
    <xf numFmtId="0" fontId="2" fillId="0" borderId="1" xfId="0" applyFont="1" applyFill="1" applyBorder="1" applyAlignment="1" applyProtection="1"/>
    <xf numFmtId="0" fontId="0" fillId="0" borderId="0" xfId="0" applyAlignment="1">
      <alignment horizontal="center"/>
    </xf>
    <xf numFmtId="10" fontId="0" fillId="0" borderId="9" xfId="7" applyNumberFormat="1" applyFont="1" applyFill="1" applyBorder="1"/>
    <xf numFmtId="0" fontId="0" fillId="2" borderId="12" xfId="0" applyFill="1" applyBorder="1" applyAlignment="1">
      <alignment horizontal="right"/>
    </xf>
    <xf numFmtId="9" fontId="0" fillId="5" borderId="1" xfId="7" applyFont="1" applyFill="1" applyBorder="1" applyAlignment="1" applyProtection="1">
      <alignment horizontal="center"/>
      <protection locked="0"/>
    </xf>
    <xf numFmtId="0" fontId="10" fillId="0" borderId="0" xfId="0" applyFont="1" applyAlignment="1">
      <alignment horizontal="center" vertical="top" wrapText="1"/>
    </xf>
    <xf numFmtId="0" fontId="11" fillId="0" borderId="0" xfId="0" applyFont="1" applyAlignment="1">
      <alignment vertical="top" wrapText="1"/>
    </xf>
    <xf numFmtId="0" fontId="0" fillId="0" borderId="0" xfId="0" applyAlignment="1">
      <alignment horizontal="center" wrapText="1"/>
    </xf>
    <xf numFmtId="0" fontId="11" fillId="0" borderId="0" xfId="0" applyFont="1" applyAlignment="1">
      <alignment horizontal="center" vertical="top" wrapText="1"/>
    </xf>
    <xf numFmtId="0" fontId="8" fillId="0" borderId="0" xfId="0" applyFont="1" applyAlignment="1">
      <alignment horizontal="center" vertical="center" wrapText="1"/>
    </xf>
    <xf numFmtId="0" fontId="0" fillId="0" borderId="8" xfId="0" applyFill="1" applyBorder="1" applyAlignment="1">
      <alignment horizontal="right"/>
    </xf>
    <xf numFmtId="0" fontId="0" fillId="0" borderId="9" xfId="0" applyFill="1" applyBorder="1" applyAlignment="1">
      <alignment horizontal="right"/>
    </xf>
    <xf numFmtId="0" fontId="3" fillId="5" borderId="2"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3" fillId="2" borderId="1" xfId="0" applyFont="1" applyFill="1" applyBorder="1" applyAlignment="1">
      <alignment horizontal="center"/>
    </xf>
    <xf numFmtId="0" fontId="0" fillId="2" borderId="12" xfId="0" applyFill="1" applyBorder="1" applyAlignment="1">
      <alignment horizontal="right"/>
    </xf>
    <xf numFmtId="0" fontId="0" fillId="2" borderId="7" xfId="0" applyFill="1" applyBorder="1" applyAlignment="1">
      <alignment horizontal="right"/>
    </xf>
    <xf numFmtId="0" fontId="2" fillId="0" borderId="8" xfId="0" applyFont="1" applyFill="1" applyBorder="1" applyAlignment="1">
      <alignment horizontal="center"/>
    </xf>
    <xf numFmtId="0" fontId="2" fillId="0" borderId="10" xfId="0" applyFont="1" applyFill="1" applyBorder="1" applyAlignment="1">
      <alignment horizontal="center"/>
    </xf>
    <xf numFmtId="0" fontId="2" fillId="0" borderId="9" xfId="0" applyFont="1" applyFill="1" applyBorder="1" applyAlignment="1">
      <alignment horizontal="center"/>
    </xf>
    <xf numFmtId="0" fontId="2" fillId="4" borderId="8" xfId="0" applyFont="1" applyFill="1" applyBorder="1" applyAlignment="1">
      <alignment horizontal="left"/>
    </xf>
    <xf numFmtId="0" fontId="2" fillId="4" borderId="10" xfId="0" applyFont="1" applyFill="1" applyBorder="1" applyAlignment="1">
      <alignment horizontal="left"/>
    </xf>
    <xf numFmtId="0" fontId="2" fillId="4" borderId="9" xfId="0" applyFont="1" applyFill="1" applyBorder="1" applyAlignment="1">
      <alignment horizontal="left"/>
    </xf>
    <xf numFmtId="43" fontId="0" fillId="0" borderId="1" xfId="0" applyNumberFormat="1" applyFill="1" applyBorder="1" applyAlignment="1">
      <alignment horizontal="right"/>
    </xf>
    <xf numFmtId="0" fontId="0" fillId="0" borderId="8" xfId="0" applyFill="1" applyBorder="1" applyAlignment="1">
      <alignment horizontal="left"/>
    </xf>
    <xf numFmtId="0" fontId="0" fillId="0" borderId="9" xfId="0" applyFill="1" applyBorder="1" applyAlignment="1">
      <alignment horizontal="left"/>
    </xf>
    <xf numFmtId="0" fontId="0" fillId="0" borderId="8" xfId="0" applyFill="1" applyBorder="1" applyAlignment="1">
      <alignment horizontal="center"/>
    </xf>
    <xf numFmtId="0" fontId="0" fillId="0" borderId="1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left"/>
    </xf>
    <xf numFmtId="0" fontId="0" fillId="0" borderId="1" xfId="0" applyFill="1" applyBorder="1" applyAlignment="1">
      <alignment horizontal="center"/>
    </xf>
    <xf numFmtId="0" fontId="2" fillId="2" borderId="8" xfId="0" applyFont="1" applyFill="1" applyBorder="1" applyAlignment="1">
      <alignment horizontal="center"/>
    </xf>
    <xf numFmtId="0" fontId="2" fillId="2" borderId="10" xfId="0" applyFont="1" applyFill="1" applyBorder="1" applyAlignment="1">
      <alignment horizontal="center"/>
    </xf>
    <xf numFmtId="0" fontId="2" fillId="2" borderId="9" xfId="0" applyFont="1" applyFill="1" applyBorder="1" applyAlignment="1">
      <alignment horizontal="center"/>
    </xf>
    <xf numFmtId="0" fontId="3" fillId="2" borderId="8" xfId="0"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2" fillId="0" borderId="1" xfId="0" applyFont="1" applyFill="1" applyBorder="1" applyAlignment="1">
      <alignment horizontal="center"/>
    </xf>
    <xf numFmtId="0" fontId="0" fillId="5" borderId="1" xfId="0" applyFill="1" applyBorder="1" applyAlignment="1" applyProtection="1">
      <alignment horizontal="center"/>
      <protection locked="0"/>
    </xf>
    <xf numFmtId="0" fontId="2" fillId="4" borderId="8" xfId="0" applyFont="1" applyFill="1" applyBorder="1" applyAlignment="1">
      <alignment horizontal="center"/>
    </xf>
    <xf numFmtId="0" fontId="2" fillId="4" borderId="10" xfId="0" applyFont="1" applyFill="1" applyBorder="1" applyAlignment="1">
      <alignment horizontal="center"/>
    </xf>
    <xf numFmtId="0" fontId="2" fillId="4" borderId="9" xfId="0" applyFont="1" applyFill="1" applyBorder="1" applyAlignment="1">
      <alignment horizontal="center"/>
    </xf>
  </cellXfs>
  <cellStyles count="8">
    <cellStyle name="Comma" xfId="1" builtinId="3"/>
    <cellStyle name="Comma 2" xfId="4" xr:uid="{00000000-0005-0000-0000-000001000000}"/>
    <cellStyle name="Currency" xfId="2" builtinId="4"/>
    <cellStyle name="Currency 2" xfId="6" xr:uid="{00000000-0005-0000-0000-000003000000}"/>
    <cellStyle name="Normal" xfId="0" builtinId="0"/>
    <cellStyle name="Normal 2" xfId="3" xr:uid="{00000000-0005-0000-0000-000005000000}"/>
    <cellStyle name="Percent" xfId="7" builtinId="5"/>
    <cellStyle name="Percent 2" xfId="5" xr:uid="{00000000-0005-0000-0000-000006000000}"/>
  </cellStyles>
  <dxfs count="60">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4" formatCode="0.00%"/>
    </dxf>
  </dxfs>
  <tableStyles count="0" defaultTableStyle="TableStyleMedium2" defaultPivotStyle="PivotStyleLight16"/>
  <colors>
    <mruColors>
      <color rgb="FFF2F57B"/>
      <color rgb="FF0000FF"/>
      <color rgb="FFF2F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B7" totalsRowShown="0">
  <autoFilter ref="A1:B7" xr:uid="{00000000-0009-0000-0100-000002000000}"/>
  <tableColumns count="2">
    <tableColumn id="1" xr3:uid="{00000000-0010-0000-0000-000001000000}" name="Rate Type"/>
    <tableColumn id="2" xr3:uid="{00000000-0010-0000-0000-000002000000}" name="Rate" dataDxfId="5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D1:E7" totalsRowShown="0">
  <autoFilter ref="D1:E7" xr:uid="{00000000-0009-0000-0100-000003000000}"/>
  <tableColumns count="2">
    <tableColumn id="1" xr3:uid="{00000000-0010-0000-0100-000001000000}" name="Insurance Type"/>
    <tableColumn id="2" xr3:uid="{00000000-0010-0000-0100-000002000000}" name="Rate" dataDxfId="58" dataCellStyle="Currenc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G1:H3" totalsRowShown="0">
  <autoFilter ref="G1:H3" xr:uid="{00000000-0009-0000-0100-000004000000}"/>
  <tableColumns count="2">
    <tableColumn id="1" xr3:uid="{00000000-0010-0000-0200-000001000000}" name="GA Insurance"/>
    <tableColumn id="2" xr3:uid="{00000000-0010-0000-0200-000002000000}" name="Rate" dataDxfId="57" dataCellStyle="Currenc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J1:K4" totalsRowShown="0">
  <autoFilter ref="J1:K4" xr:uid="{00000000-0009-0000-0100-000005000000}"/>
  <tableColumns count="2">
    <tableColumn id="1" xr3:uid="{00000000-0010-0000-0300-000001000000}" name="Credit Hours"/>
    <tableColumn id="2" xr3:uid="{00000000-0010-0000-0300-000002000000}" name="23-24" dataDxfId="56" dataCellStyle="Currenc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M1:M3" totalsRowShown="0">
  <autoFilter ref="M1:M3" xr:uid="{00000000-0009-0000-0100-000001000000}"/>
  <tableColumns count="1">
    <tableColumn id="1" xr3:uid="{00000000-0010-0000-0400-000001000000}" name="Bas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workbookViewId="0">
      <selection activeCell="G7" sqref="G7"/>
    </sheetView>
  </sheetViews>
  <sheetFormatPr defaultRowHeight="15" x14ac:dyDescent="0.25"/>
  <cols>
    <col min="1" max="1" width="17.5703125" bestFit="1" customWidth="1"/>
    <col min="4" max="4" width="16.42578125" customWidth="1"/>
    <col min="7" max="7" width="14.85546875" customWidth="1"/>
    <col min="8" max="8" width="10.5703125" bestFit="1" customWidth="1"/>
    <col min="10" max="10" width="14.28515625" bestFit="1" customWidth="1"/>
    <col min="11" max="11" width="11.5703125" bestFit="1" customWidth="1"/>
  </cols>
  <sheetData>
    <row r="1" spans="1:13" x14ac:dyDescent="0.25">
      <c r="A1" t="s">
        <v>0</v>
      </c>
      <c r="B1" t="s">
        <v>1</v>
      </c>
      <c r="D1" t="s">
        <v>2</v>
      </c>
      <c r="E1" t="s">
        <v>1</v>
      </c>
      <c r="G1" t="s">
        <v>3</v>
      </c>
      <c r="H1" t="s">
        <v>1</v>
      </c>
      <c r="J1" t="s">
        <v>4</v>
      </c>
      <c r="K1" t="s">
        <v>137</v>
      </c>
      <c r="M1" t="s">
        <v>5</v>
      </c>
    </row>
    <row r="2" spans="1:13" x14ac:dyDescent="0.25">
      <c r="A2" t="s">
        <v>6</v>
      </c>
      <c r="B2" s="3">
        <v>0.23419999999999999</v>
      </c>
      <c r="D2" t="s">
        <v>7</v>
      </c>
      <c r="E2" s="4">
        <v>382</v>
      </c>
      <c r="G2" t="s">
        <v>8</v>
      </c>
      <c r="H2" s="4">
        <v>2654.28</v>
      </c>
      <c r="J2" t="s">
        <v>9</v>
      </c>
      <c r="K2" s="4">
        <v>3632</v>
      </c>
      <c r="M2" t="s">
        <v>10</v>
      </c>
    </row>
    <row r="3" spans="1:13" x14ac:dyDescent="0.25">
      <c r="A3" t="s">
        <v>11</v>
      </c>
      <c r="B3" s="3">
        <v>0.1978</v>
      </c>
      <c r="D3" t="s">
        <v>12</v>
      </c>
      <c r="E3" s="4">
        <v>451</v>
      </c>
      <c r="G3" t="s">
        <v>13</v>
      </c>
      <c r="H3" s="4">
        <v>2696.63</v>
      </c>
      <c r="J3" t="s">
        <v>14</v>
      </c>
      <c r="K3" s="4">
        <v>7263</v>
      </c>
      <c r="M3" t="s">
        <v>15</v>
      </c>
    </row>
    <row r="4" spans="1:13" x14ac:dyDescent="0.25">
      <c r="A4" t="s">
        <v>16</v>
      </c>
      <c r="B4" s="3">
        <v>0.30980000000000002</v>
      </c>
      <c r="D4" t="s">
        <v>17</v>
      </c>
      <c r="E4" s="4">
        <v>826</v>
      </c>
      <c r="J4" t="s">
        <v>18</v>
      </c>
      <c r="K4" s="4">
        <v>10895</v>
      </c>
    </row>
    <row r="5" spans="1:13" x14ac:dyDescent="0.25">
      <c r="A5" t="s">
        <v>19</v>
      </c>
      <c r="B5" s="3">
        <v>1E-3</v>
      </c>
      <c r="D5" t="s">
        <v>20</v>
      </c>
      <c r="E5" s="4">
        <v>604</v>
      </c>
    </row>
    <row r="6" spans="1:13" x14ac:dyDescent="0.25">
      <c r="A6" t="s">
        <v>21</v>
      </c>
      <c r="B6" s="3">
        <v>1.55E-2</v>
      </c>
      <c r="D6" t="s">
        <v>22</v>
      </c>
      <c r="E6" s="85">
        <v>0</v>
      </c>
    </row>
    <row r="7" spans="1:13" x14ac:dyDescent="0.25">
      <c r="B7" s="3"/>
      <c r="E7" s="85"/>
    </row>
    <row r="9" spans="1:13" x14ac:dyDescent="0.25">
      <c r="A9" t="s">
        <v>138</v>
      </c>
    </row>
    <row r="11" spans="1:13" x14ac:dyDescent="0.25">
      <c r="C11" s="90"/>
    </row>
  </sheetData>
  <phoneticPr fontId="15" type="noConversion"/>
  <pageMargins left="0.7" right="0.7" top="0.75" bottom="0.75" header="0.3" footer="0.3"/>
  <pageSetup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4"/>
  <sheetViews>
    <sheetView tabSelected="1" zoomScaleNormal="100" workbookViewId="0">
      <selection activeCell="R26" sqref="R26"/>
    </sheetView>
  </sheetViews>
  <sheetFormatPr defaultRowHeight="15" x14ac:dyDescent="0.25"/>
  <sheetData>
    <row r="1" spans="1:28" ht="15" customHeight="1" x14ac:dyDescent="0.25">
      <c r="A1" s="94" t="s">
        <v>133</v>
      </c>
      <c r="B1" s="94"/>
      <c r="C1" s="94"/>
      <c r="D1" s="94"/>
      <c r="E1" s="94"/>
      <c r="F1" s="94"/>
      <c r="G1" s="94"/>
      <c r="H1" s="94"/>
      <c r="I1" s="94"/>
      <c r="J1" s="94"/>
      <c r="K1" s="94"/>
      <c r="L1" s="94"/>
      <c r="M1" s="94"/>
      <c r="N1" s="88"/>
      <c r="O1" s="88"/>
      <c r="Q1" s="87"/>
      <c r="R1" s="87"/>
      <c r="S1" s="87"/>
      <c r="T1" s="87"/>
      <c r="U1" s="87"/>
      <c r="V1" s="87"/>
      <c r="W1" s="87"/>
      <c r="X1" s="87"/>
      <c r="Y1" s="87"/>
      <c r="Z1" s="87"/>
      <c r="AA1" s="87"/>
      <c r="AB1" s="87"/>
    </row>
    <row r="2" spans="1:28" x14ac:dyDescent="0.25">
      <c r="A2" s="94"/>
      <c r="B2" s="94"/>
      <c r="C2" s="94"/>
      <c r="D2" s="94"/>
      <c r="E2" s="94"/>
      <c r="F2" s="94"/>
      <c r="G2" s="94"/>
      <c r="H2" s="94"/>
      <c r="I2" s="94"/>
      <c r="J2" s="94"/>
      <c r="K2" s="94"/>
      <c r="L2" s="94"/>
      <c r="M2" s="94"/>
      <c r="N2" s="88"/>
      <c r="O2" s="88"/>
      <c r="Q2" s="87"/>
      <c r="R2" s="87"/>
      <c r="S2" s="87"/>
      <c r="T2" s="87"/>
      <c r="U2" s="87"/>
      <c r="V2" s="87"/>
      <c r="W2" s="87"/>
      <c r="X2" s="87"/>
      <c r="Y2" s="87"/>
      <c r="Z2" s="87"/>
      <c r="AA2" s="87"/>
      <c r="AB2" s="87"/>
    </row>
    <row r="3" spans="1:28" ht="26.25" customHeight="1" x14ac:dyDescent="0.25">
      <c r="A3" s="94"/>
      <c r="B3" s="94"/>
      <c r="C3" s="94"/>
      <c r="D3" s="94"/>
      <c r="E3" s="94"/>
      <c r="F3" s="94"/>
      <c r="G3" s="94"/>
      <c r="H3" s="94"/>
      <c r="I3" s="94"/>
      <c r="J3" s="94"/>
      <c r="K3" s="94"/>
      <c r="L3" s="94"/>
      <c r="M3" s="94"/>
      <c r="N3" s="88"/>
      <c r="O3" s="88"/>
      <c r="Q3" s="87"/>
      <c r="R3" s="87"/>
      <c r="S3" s="87"/>
      <c r="T3" s="87"/>
      <c r="U3" s="87"/>
      <c r="V3" s="87"/>
      <c r="W3" s="87"/>
      <c r="X3" s="87"/>
      <c r="Y3" s="87"/>
      <c r="Z3" s="87"/>
      <c r="AA3" s="87"/>
      <c r="AB3" s="87"/>
    </row>
    <row r="4" spans="1:28" ht="26.25" customHeight="1" x14ac:dyDescent="0.25">
      <c r="A4" s="97" t="s">
        <v>135</v>
      </c>
      <c r="B4" s="94"/>
      <c r="C4" s="94"/>
      <c r="D4" s="94"/>
      <c r="E4" s="94"/>
      <c r="F4" s="94"/>
      <c r="G4" s="94"/>
      <c r="H4" s="94"/>
      <c r="I4" s="94"/>
      <c r="J4" s="94"/>
      <c r="K4" s="94"/>
      <c r="L4" s="94"/>
      <c r="M4" s="94"/>
      <c r="N4" s="88"/>
      <c r="O4" s="88"/>
      <c r="Q4" s="87"/>
      <c r="R4" s="87"/>
      <c r="S4" s="87"/>
      <c r="T4" s="87"/>
      <c r="U4" s="87"/>
      <c r="V4" s="87"/>
      <c r="W4" s="87"/>
      <c r="X4" s="87"/>
      <c r="Y4" s="87"/>
      <c r="Z4" s="87"/>
      <c r="AA4" s="87"/>
      <c r="AB4" s="87"/>
    </row>
    <row r="5" spans="1:28" ht="26.25" customHeight="1" x14ac:dyDescent="0.25">
      <c r="A5" s="94"/>
      <c r="B5" s="94"/>
      <c r="C5" s="94"/>
      <c r="D5" s="94"/>
      <c r="E5" s="94"/>
      <c r="F5" s="94"/>
      <c r="G5" s="94"/>
      <c r="H5" s="94"/>
      <c r="I5" s="94"/>
      <c r="J5" s="94"/>
      <c r="K5" s="94"/>
      <c r="L5" s="94"/>
      <c r="M5" s="94"/>
      <c r="N5" s="88"/>
      <c r="O5" s="88"/>
      <c r="Q5" s="87"/>
      <c r="R5" s="87"/>
      <c r="S5" s="87"/>
      <c r="T5" s="87"/>
      <c r="U5" s="87"/>
      <c r="V5" s="87"/>
      <c r="W5" s="87"/>
      <c r="X5" s="87"/>
      <c r="Y5" s="87"/>
      <c r="Z5" s="87"/>
      <c r="AA5" s="87"/>
      <c r="AB5" s="87"/>
    </row>
    <row r="6" spans="1:28" ht="26.25" customHeight="1" x14ac:dyDescent="0.25">
      <c r="A6" s="98" t="s">
        <v>134</v>
      </c>
      <c r="B6" s="98"/>
      <c r="C6" s="98"/>
      <c r="D6" s="98"/>
      <c r="E6" s="98"/>
      <c r="F6" s="98"/>
      <c r="G6" s="98"/>
      <c r="H6" s="98"/>
      <c r="I6" s="98"/>
      <c r="J6" s="98"/>
      <c r="K6" s="98"/>
      <c r="L6" s="98"/>
      <c r="M6" s="98"/>
      <c r="N6" s="88"/>
      <c r="O6" s="88"/>
      <c r="Q6" s="87"/>
      <c r="R6" s="87"/>
      <c r="S6" s="87"/>
      <c r="T6" s="87"/>
      <c r="U6" s="87"/>
      <c r="V6" s="87"/>
      <c r="W6" s="87"/>
      <c r="X6" s="87"/>
      <c r="Y6" s="87"/>
      <c r="Z6" s="87"/>
      <c r="AA6" s="87"/>
      <c r="AB6" s="87"/>
    </row>
    <row r="7" spans="1:28" ht="15" customHeight="1" x14ac:dyDescent="0.25">
      <c r="A7" s="95" t="s">
        <v>157</v>
      </c>
      <c r="B7" s="95"/>
      <c r="C7" s="95"/>
      <c r="D7" s="95"/>
      <c r="E7" s="95"/>
      <c r="F7" s="95"/>
      <c r="G7" s="95"/>
      <c r="H7" s="95"/>
      <c r="I7" s="95"/>
      <c r="J7" s="95"/>
      <c r="K7" s="95"/>
      <c r="L7" s="95"/>
      <c r="M7" s="95"/>
      <c r="N7" s="88"/>
      <c r="O7" s="88"/>
      <c r="Q7" s="87"/>
      <c r="R7" s="87"/>
      <c r="S7" s="87"/>
      <c r="T7" s="87"/>
      <c r="U7" s="87"/>
      <c r="V7" s="87"/>
      <c r="W7" s="87"/>
      <c r="X7" s="87"/>
      <c r="Y7" s="87"/>
      <c r="Z7" s="87"/>
      <c r="AA7" s="87"/>
      <c r="AB7" s="87"/>
    </row>
    <row r="8" spans="1:28" ht="15" customHeight="1" x14ac:dyDescent="0.25">
      <c r="A8" s="95"/>
      <c r="B8" s="95"/>
      <c r="C8" s="95"/>
      <c r="D8" s="95"/>
      <c r="E8" s="95"/>
      <c r="F8" s="95"/>
      <c r="G8" s="95"/>
      <c r="H8" s="95"/>
      <c r="I8" s="95"/>
      <c r="J8" s="95"/>
      <c r="K8" s="95"/>
      <c r="L8" s="95"/>
      <c r="M8" s="95"/>
      <c r="N8" s="88"/>
      <c r="O8" s="88"/>
      <c r="Q8" s="87"/>
      <c r="R8" s="87"/>
      <c r="S8" s="87"/>
      <c r="T8" s="87"/>
      <c r="U8" s="87"/>
      <c r="V8" s="87"/>
      <c r="W8" s="87"/>
      <c r="X8" s="87"/>
      <c r="Y8" s="87"/>
      <c r="Z8" s="87"/>
      <c r="AA8" s="87"/>
      <c r="AB8" s="87"/>
    </row>
    <row r="9" spans="1:28" ht="15" customHeight="1" x14ac:dyDescent="0.25">
      <c r="A9" s="95"/>
      <c r="B9" s="95"/>
      <c r="C9" s="95"/>
      <c r="D9" s="95"/>
      <c r="E9" s="95"/>
      <c r="F9" s="95"/>
      <c r="G9" s="95"/>
      <c r="H9" s="95"/>
      <c r="I9" s="95"/>
      <c r="J9" s="95"/>
      <c r="K9" s="95"/>
      <c r="L9" s="95"/>
      <c r="M9" s="95"/>
      <c r="N9" s="88"/>
      <c r="O9" s="88"/>
      <c r="Q9" s="87"/>
      <c r="R9" s="87"/>
      <c r="S9" s="87"/>
      <c r="T9" s="87"/>
      <c r="U9" s="87"/>
      <c r="V9" s="87"/>
      <c r="W9" s="87"/>
      <c r="X9" s="87"/>
      <c r="Y9" s="87"/>
      <c r="Z9" s="87"/>
      <c r="AA9" s="87"/>
      <c r="AB9" s="87"/>
    </row>
    <row r="10" spans="1:28" ht="15" customHeight="1" x14ac:dyDescent="0.25">
      <c r="A10" s="95"/>
      <c r="B10" s="95"/>
      <c r="C10" s="95"/>
      <c r="D10" s="95"/>
      <c r="E10" s="95"/>
      <c r="F10" s="95"/>
      <c r="G10" s="95"/>
      <c r="H10" s="95"/>
      <c r="I10" s="95"/>
      <c r="J10" s="95"/>
      <c r="K10" s="95"/>
      <c r="L10" s="95"/>
      <c r="M10" s="95"/>
      <c r="N10" s="88"/>
      <c r="O10" s="88"/>
      <c r="Q10" s="87"/>
      <c r="R10" s="87"/>
      <c r="S10" s="87"/>
      <c r="T10" s="87"/>
      <c r="U10" s="87"/>
      <c r="V10" s="87"/>
      <c r="W10" s="87"/>
      <c r="X10" s="87"/>
      <c r="Y10" s="87"/>
      <c r="Z10" s="87"/>
      <c r="AA10" s="87"/>
      <c r="AB10" s="87"/>
    </row>
    <row r="11" spans="1:28" ht="15" customHeight="1" x14ac:dyDescent="0.25">
      <c r="A11" s="95"/>
      <c r="B11" s="95"/>
      <c r="C11" s="95"/>
      <c r="D11" s="95"/>
      <c r="E11" s="95"/>
      <c r="F11" s="95"/>
      <c r="G11" s="95"/>
      <c r="H11" s="95"/>
      <c r="I11" s="95"/>
      <c r="J11" s="95"/>
      <c r="K11" s="95"/>
      <c r="L11" s="95"/>
      <c r="M11" s="95"/>
      <c r="N11" s="88"/>
      <c r="O11" s="88"/>
      <c r="Q11" s="87"/>
      <c r="R11" s="87"/>
      <c r="S11" s="87"/>
      <c r="T11" s="87"/>
      <c r="U11" s="87"/>
      <c r="V11" s="87"/>
      <c r="W11" s="87"/>
      <c r="X11" s="87"/>
      <c r="Y11" s="87"/>
      <c r="Z11" s="87"/>
      <c r="AA11" s="87"/>
      <c r="AB11" s="87"/>
    </row>
    <row r="12" spans="1:28" ht="15" customHeight="1" x14ac:dyDescent="0.25">
      <c r="A12" s="95"/>
      <c r="B12" s="95"/>
      <c r="C12" s="95"/>
      <c r="D12" s="95"/>
      <c r="E12" s="95"/>
      <c r="F12" s="95"/>
      <c r="G12" s="95"/>
      <c r="H12" s="95"/>
      <c r="I12" s="95"/>
      <c r="J12" s="95"/>
      <c r="K12" s="95"/>
      <c r="L12" s="95"/>
      <c r="M12" s="95"/>
      <c r="N12" s="88"/>
      <c r="O12" s="88"/>
      <c r="Q12" s="87"/>
      <c r="R12" s="87"/>
      <c r="S12" s="87"/>
      <c r="T12" s="87"/>
      <c r="U12" s="87"/>
      <c r="V12" s="87"/>
      <c r="W12" s="87"/>
      <c r="X12" s="87"/>
      <c r="Y12" s="87"/>
      <c r="Z12" s="87"/>
      <c r="AA12" s="87"/>
      <c r="AB12" s="87"/>
    </row>
    <row r="13" spans="1:28" ht="15" customHeight="1" x14ac:dyDescent="0.25">
      <c r="A13" s="95"/>
      <c r="B13" s="95"/>
      <c r="C13" s="95"/>
      <c r="D13" s="95"/>
      <c r="E13" s="95"/>
      <c r="F13" s="95"/>
      <c r="G13" s="95"/>
      <c r="H13" s="95"/>
      <c r="I13" s="95"/>
      <c r="J13" s="95"/>
      <c r="K13" s="95"/>
      <c r="L13" s="95"/>
      <c r="M13" s="95"/>
      <c r="N13" s="88"/>
      <c r="O13" s="88"/>
      <c r="Q13" s="87"/>
      <c r="R13" s="87"/>
      <c r="S13" s="87"/>
      <c r="T13" s="87"/>
      <c r="U13" s="87"/>
      <c r="V13" s="87"/>
      <c r="W13" s="87"/>
      <c r="X13" s="87"/>
      <c r="Y13" s="87"/>
      <c r="Z13" s="87"/>
      <c r="AA13" s="87"/>
      <c r="AB13" s="87"/>
    </row>
    <row r="14" spans="1:28" ht="15" customHeight="1" x14ac:dyDescent="0.25">
      <c r="A14" s="95"/>
      <c r="B14" s="95"/>
      <c r="C14" s="95"/>
      <c r="D14" s="95"/>
      <c r="E14" s="95"/>
      <c r="F14" s="95"/>
      <c r="G14" s="95"/>
      <c r="H14" s="95"/>
      <c r="I14" s="95"/>
      <c r="J14" s="95"/>
      <c r="K14" s="95"/>
      <c r="L14" s="95"/>
      <c r="M14" s="95"/>
      <c r="N14" s="88"/>
      <c r="O14" s="88"/>
      <c r="Q14" s="87"/>
      <c r="R14" s="87"/>
      <c r="S14" s="87"/>
      <c r="T14" s="87"/>
      <c r="U14" s="87"/>
      <c r="V14" s="87"/>
      <c r="W14" s="87"/>
      <c r="X14" s="87"/>
      <c r="Y14" s="87"/>
      <c r="Z14" s="87"/>
      <c r="AA14" s="87"/>
      <c r="AB14" s="87"/>
    </row>
    <row r="15" spans="1:28" ht="15" customHeight="1" x14ac:dyDescent="0.25">
      <c r="A15" s="95"/>
      <c r="B15" s="95"/>
      <c r="C15" s="95"/>
      <c r="D15" s="95"/>
      <c r="E15" s="95"/>
      <c r="F15" s="95"/>
      <c r="G15" s="95"/>
      <c r="H15" s="95"/>
      <c r="I15" s="95"/>
      <c r="J15" s="95"/>
      <c r="K15" s="95"/>
      <c r="L15" s="95"/>
      <c r="M15" s="95"/>
      <c r="N15" s="88"/>
      <c r="O15" s="88"/>
      <c r="Q15" s="87"/>
      <c r="R15" s="87"/>
      <c r="S15" s="87"/>
      <c r="T15" s="87"/>
      <c r="U15" s="87"/>
      <c r="V15" s="87"/>
      <c r="W15" s="87"/>
      <c r="X15" s="87"/>
      <c r="Y15" s="87"/>
      <c r="Z15" s="87"/>
      <c r="AA15" s="87"/>
      <c r="AB15" s="87"/>
    </row>
    <row r="16" spans="1:28" ht="15" customHeight="1" x14ac:dyDescent="0.25">
      <c r="A16" s="95"/>
      <c r="B16" s="95"/>
      <c r="C16" s="95"/>
      <c r="D16" s="95"/>
      <c r="E16" s="95"/>
      <c r="F16" s="95"/>
      <c r="G16" s="95"/>
      <c r="H16" s="95"/>
      <c r="I16" s="95"/>
      <c r="J16" s="95"/>
      <c r="K16" s="95"/>
      <c r="L16" s="95"/>
      <c r="M16" s="95"/>
      <c r="N16" s="88"/>
      <c r="O16" s="88"/>
      <c r="Q16" s="87"/>
      <c r="R16" s="87"/>
      <c r="S16" s="87"/>
      <c r="T16" s="87"/>
      <c r="U16" s="87"/>
      <c r="V16" s="87"/>
      <c r="W16" s="87"/>
      <c r="X16" s="87"/>
      <c r="Y16" s="87"/>
      <c r="Z16" s="87"/>
      <c r="AA16" s="87"/>
      <c r="AB16" s="87"/>
    </row>
    <row r="17" spans="1:28" ht="15" customHeight="1" x14ac:dyDescent="0.25">
      <c r="A17" s="95"/>
      <c r="B17" s="95"/>
      <c r="C17" s="95"/>
      <c r="D17" s="95"/>
      <c r="E17" s="95"/>
      <c r="F17" s="95"/>
      <c r="G17" s="95"/>
      <c r="H17" s="95"/>
      <c r="I17" s="95"/>
      <c r="J17" s="95"/>
      <c r="K17" s="95"/>
      <c r="L17" s="95"/>
      <c r="M17" s="95"/>
      <c r="N17" s="88"/>
      <c r="O17" s="88"/>
      <c r="Q17" s="87"/>
      <c r="R17" s="87"/>
      <c r="S17" s="87"/>
      <c r="T17" s="87"/>
      <c r="U17" s="87"/>
      <c r="V17" s="87"/>
      <c r="W17" s="87"/>
      <c r="X17" s="87"/>
      <c r="Y17" s="87"/>
      <c r="Z17" s="87"/>
      <c r="AA17" s="87"/>
      <c r="AB17" s="87"/>
    </row>
    <row r="18" spans="1:28" ht="15" customHeight="1" x14ac:dyDescent="0.25">
      <c r="A18" s="95"/>
      <c r="B18" s="95"/>
      <c r="C18" s="95"/>
      <c r="D18" s="95"/>
      <c r="E18" s="95"/>
      <c r="F18" s="95"/>
      <c r="G18" s="95"/>
      <c r="H18" s="95"/>
      <c r="I18" s="95"/>
      <c r="J18" s="95"/>
      <c r="K18" s="95"/>
      <c r="L18" s="95"/>
      <c r="M18" s="95"/>
      <c r="N18" s="88"/>
      <c r="O18" s="88"/>
      <c r="Q18" s="87"/>
      <c r="R18" s="87"/>
      <c r="S18" s="87"/>
      <c r="T18" s="87"/>
      <c r="U18" s="87"/>
      <c r="V18" s="87"/>
      <c r="W18" s="87"/>
      <c r="X18" s="87"/>
      <c r="Y18" s="87"/>
      <c r="Z18" s="87"/>
      <c r="AA18" s="87"/>
      <c r="AB18" s="87"/>
    </row>
    <row r="19" spans="1:28" ht="15" customHeight="1" x14ac:dyDescent="0.25">
      <c r="A19" s="95"/>
      <c r="B19" s="95"/>
      <c r="C19" s="95"/>
      <c r="D19" s="95"/>
      <c r="E19" s="95"/>
      <c r="F19" s="95"/>
      <c r="G19" s="95"/>
      <c r="H19" s="95"/>
      <c r="I19" s="95"/>
      <c r="J19" s="95"/>
      <c r="K19" s="95"/>
      <c r="L19" s="95"/>
      <c r="M19" s="95"/>
      <c r="N19" s="88"/>
      <c r="O19" s="88"/>
      <c r="Q19" s="87"/>
      <c r="R19" s="87"/>
      <c r="S19" s="87"/>
      <c r="T19" s="87"/>
      <c r="U19" s="87"/>
      <c r="V19" s="87"/>
      <c r="W19" s="87"/>
      <c r="X19" s="87"/>
      <c r="Y19" s="87"/>
      <c r="Z19" s="87"/>
      <c r="AA19" s="87"/>
      <c r="AB19" s="87"/>
    </row>
    <row r="20" spans="1:28" ht="15" customHeight="1" x14ac:dyDescent="0.25">
      <c r="A20" s="95"/>
      <c r="B20" s="95"/>
      <c r="C20" s="95"/>
      <c r="D20" s="95"/>
      <c r="E20" s="95"/>
      <c r="F20" s="95"/>
      <c r="G20" s="95"/>
      <c r="H20" s="95"/>
      <c r="I20" s="95"/>
      <c r="J20" s="95"/>
      <c r="K20" s="95"/>
      <c r="L20" s="95"/>
      <c r="M20" s="95"/>
      <c r="N20" s="88"/>
      <c r="O20" s="88"/>
      <c r="Q20" s="87"/>
      <c r="R20" s="87"/>
      <c r="S20" s="87"/>
      <c r="T20" s="87"/>
      <c r="U20" s="87"/>
      <c r="V20" s="87"/>
      <c r="W20" s="87"/>
      <c r="X20" s="87"/>
      <c r="Y20" s="87"/>
      <c r="Z20" s="87"/>
      <c r="AA20" s="87"/>
      <c r="AB20" s="87"/>
    </row>
    <row r="21" spans="1:28" ht="15" customHeight="1" x14ac:dyDescent="0.25">
      <c r="A21" s="95"/>
      <c r="B21" s="95"/>
      <c r="C21" s="95"/>
      <c r="D21" s="95"/>
      <c r="E21" s="95"/>
      <c r="F21" s="95"/>
      <c r="G21" s="95"/>
      <c r="H21" s="95"/>
      <c r="I21" s="95"/>
      <c r="J21" s="95"/>
      <c r="K21" s="95"/>
      <c r="L21" s="95"/>
      <c r="M21" s="95"/>
      <c r="N21" s="88"/>
      <c r="O21" s="88"/>
      <c r="Q21" s="87"/>
      <c r="R21" s="87"/>
      <c r="S21" s="87"/>
      <c r="T21" s="87"/>
      <c r="U21" s="87"/>
      <c r="V21" s="87"/>
      <c r="W21" s="87"/>
      <c r="X21" s="87"/>
      <c r="Y21" s="87"/>
      <c r="Z21" s="87"/>
      <c r="AA21" s="87"/>
      <c r="AB21" s="87"/>
    </row>
    <row r="22" spans="1:28" ht="15" customHeight="1" x14ac:dyDescent="0.25">
      <c r="A22" s="95"/>
      <c r="B22" s="95"/>
      <c r="C22" s="95"/>
      <c r="D22" s="95"/>
      <c r="E22" s="95"/>
      <c r="F22" s="95"/>
      <c r="G22" s="95"/>
      <c r="H22" s="95"/>
      <c r="I22" s="95"/>
      <c r="J22" s="95"/>
      <c r="K22" s="95"/>
      <c r="L22" s="95"/>
      <c r="M22" s="95"/>
      <c r="N22" s="88"/>
      <c r="O22" s="88"/>
      <c r="Q22" s="87"/>
      <c r="R22" s="87"/>
      <c r="S22" s="87"/>
      <c r="T22" s="87"/>
      <c r="U22" s="87"/>
      <c r="V22" s="87"/>
      <c r="W22" s="87"/>
      <c r="X22" s="87"/>
      <c r="Y22" s="87"/>
      <c r="Z22" s="87"/>
      <c r="AA22" s="87"/>
      <c r="AB22" s="87"/>
    </row>
    <row r="23" spans="1:28" ht="15" customHeight="1" x14ac:dyDescent="0.25">
      <c r="A23" s="95"/>
      <c r="B23" s="95"/>
      <c r="C23" s="95"/>
      <c r="D23" s="95"/>
      <c r="E23" s="95"/>
      <c r="F23" s="95"/>
      <c r="G23" s="95"/>
      <c r="H23" s="95"/>
      <c r="I23" s="95"/>
      <c r="J23" s="95"/>
      <c r="K23" s="95"/>
      <c r="L23" s="95"/>
      <c r="M23" s="95"/>
      <c r="N23" s="88"/>
      <c r="O23" s="88"/>
      <c r="Q23" s="87"/>
      <c r="R23" s="87"/>
      <c r="S23" s="87"/>
      <c r="T23" s="87"/>
      <c r="U23" s="87"/>
      <c r="V23" s="87"/>
      <c r="W23" s="87"/>
      <c r="X23" s="87"/>
      <c r="Y23" s="87"/>
      <c r="Z23" s="87"/>
      <c r="AA23" s="87"/>
      <c r="AB23" s="87"/>
    </row>
    <row r="24" spans="1:28" ht="15" customHeight="1" x14ac:dyDescent="0.25">
      <c r="A24" s="95"/>
      <c r="B24" s="95"/>
      <c r="C24" s="95"/>
      <c r="D24" s="95"/>
      <c r="E24" s="95"/>
      <c r="F24" s="95"/>
      <c r="G24" s="95"/>
      <c r="H24" s="95"/>
      <c r="I24" s="95"/>
      <c r="J24" s="95"/>
      <c r="K24" s="95"/>
      <c r="L24" s="95"/>
      <c r="M24" s="95"/>
      <c r="N24" s="88"/>
      <c r="O24" s="88"/>
      <c r="Q24" s="87"/>
      <c r="R24" s="87"/>
      <c r="S24" s="87"/>
      <c r="T24" s="87"/>
      <c r="U24" s="87"/>
      <c r="V24" s="87"/>
      <c r="W24" s="87"/>
      <c r="X24" s="87"/>
      <c r="Y24" s="87"/>
      <c r="Z24" s="87"/>
      <c r="AA24" s="87"/>
      <c r="AB24" s="87"/>
    </row>
    <row r="25" spans="1:28" ht="15" customHeight="1" x14ac:dyDescent="0.25">
      <c r="A25" s="95"/>
      <c r="B25" s="95"/>
      <c r="C25" s="95"/>
      <c r="D25" s="95"/>
      <c r="E25" s="95"/>
      <c r="F25" s="95"/>
      <c r="G25" s="95"/>
      <c r="H25" s="95"/>
      <c r="I25" s="95"/>
      <c r="J25" s="95"/>
      <c r="K25" s="95"/>
      <c r="L25" s="95"/>
      <c r="M25" s="95"/>
      <c r="N25" s="88"/>
      <c r="O25" s="88"/>
      <c r="Q25" s="87"/>
      <c r="R25" s="87"/>
      <c r="S25" s="87"/>
      <c r="T25" s="87"/>
      <c r="U25" s="87"/>
      <c r="V25" s="87"/>
      <c r="W25" s="87"/>
      <c r="X25" s="87"/>
      <c r="Y25" s="87"/>
      <c r="Z25" s="87"/>
      <c r="AA25" s="87"/>
      <c r="AB25" s="87"/>
    </row>
    <row r="26" spans="1:28" ht="15" customHeight="1" x14ac:dyDescent="0.25">
      <c r="A26" s="95"/>
      <c r="B26" s="95"/>
      <c r="C26" s="95"/>
      <c r="D26" s="95"/>
      <c r="E26" s="95"/>
      <c r="F26" s="95"/>
      <c r="G26" s="95"/>
      <c r="H26" s="95"/>
      <c r="I26" s="95"/>
      <c r="J26" s="95"/>
      <c r="K26" s="95"/>
      <c r="L26" s="95"/>
      <c r="M26" s="95"/>
      <c r="N26" s="88"/>
      <c r="O26" s="88"/>
      <c r="Q26" s="87"/>
      <c r="R26" s="87"/>
      <c r="S26" s="87"/>
      <c r="T26" s="87"/>
      <c r="U26" s="87"/>
      <c r="V26" s="87"/>
      <c r="W26" s="87"/>
      <c r="X26" s="87"/>
      <c r="Y26" s="87"/>
      <c r="Z26" s="87"/>
      <c r="AA26" s="87"/>
      <c r="AB26" s="87"/>
    </row>
    <row r="27" spans="1:28" ht="15" customHeight="1" x14ac:dyDescent="0.25">
      <c r="A27" s="95"/>
      <c r="B27" s="95"/>
      <c r="C27" s="95"/>
      <c r="D27" s="95"/>
      <c r="E27" s="95"/>
      <c r="F27" s="95"/>
      <c r="G27" s="95"/>
      <c r="H27" s="95"/>
      <c r="I27" s="95"/>
      <c r="J27" s="95"/>
      <c r="K27" s="95"/>
      <c r="L27" s="95"/>
      <c r="M27" s="95"/>
      <c r="N27" s="88"/>
      <c r="O27" s="88"/>
      <c r="Q27" s="87"/>
      <c r="R27" s="87"/>
      <c r="S27" s="87"/>
      <c r="T27" s="87"/>
      <c r="U27" s="87"/>
      <c r="V27" s="87"/>
      <c r="W27" s="87"/>
      <c r="X27" s="87"/>
      <c r="Y27" s="87"/>
      <c r="Z27" s="87"/>
      <c r="AA27" s="87"/>
      <c r="AB27" s="87"/>
    </row>
    <row r="28" spans="1:28" ht="66.75" customHeight="1" x14ac:dyDescent="0.25">
      <c r="A28" s="95"/>
      <c r="B28" s="95"/>
      <c r="C28" s="95"/>
      <c r="D28" s="95"/>
      <c r="E28" s="95"/>
      <c r="F28" s="95"/>
      <c r="G28" s="95"/>
      <c r="H28" s="95"/>
      <c r="I28" s="95"/>
      <c r="J28" s="95"/>
      <c r="K28" s="95"/>
      <c r="L28" s="95"/>
      <c r="M28" s="95"/>
      <c r="N28" s="88"/>
      <c r="O28" s="88"/>
      <c r="Q28" s="87"/>
      <c r="R28" s="87"/>
      <c r="S28" s="87"/>
      <c r="T28" s="87"/>
      <c r="U28" s="87"/>
      <c r="V28" s="87"/>
      <c r="W28" s="87"/>
      <c r="X28" s="87"/>
      <c r="Y28" s="87"/>
      <c r="Z28" s="87"/>
      <c r="AA28" s="87"/>
      <c r="AB28" s="87"/>
    </row>
    <row r="29" spans="1:28" x14ac:dyDescent="0.25">
      <c r="A29" s="96" t="s">
        <v>136</v>
      </c>
      <c r="B29" s="96"/>
      <c r="C29" s="96"/>
      <c r="D29" s="96"/>
      <c r="E29" s="96"/>
      <c r="F29" s="96"/>
      <c r="G29" s="96"/>
      <c r="H29" s="96"/>
      <c r="I29" s="96"/>
      <c r="J29" s="96"/>
      <c r="K29" s="96"/>
      <c r="L29" s="96"/>
      <c r="M29" s="96"/>
      <c r="N29" s="88"/>
      <c r="O29" s="88"/>
      <c r="Q29" s="87"/>
      <c r="R29" s="87"/>
      <c r="S29" s="87"/>
      <c r="T29" s="87"/>
      <c r="U29" s="87"/>
      <c r="V29" s="87"/>
      <c r="W29" s="87"/>
      <c r="X29" s="87"/>
      <c r="Y29" s="87"/>
      <c r="Z29" s="87"/>
      <c r="AA29" s="87"/>
      <c r="AB29" s="87"/>
    </row>
    <row r="30" spans="1:28" x14ac:dyDescent="0.25">
      <c r="A30" s="96"/>
      <c r="B30" s="96"/>
      <c r="C30" s="96"/>
      <c r="D30" s="96"/>
      <c r="E30" s="96"/>
      <c r="F30" s="96"/>
      <c r="G30" s="96"/>
      <c r="H30" s="96"/>
      <c r="I30" s="96"/>
      <c r="J30" s="96"/>
      <c r="K30" s="96"/>
      <c r="L30" s="96"/>
      <c r="M30" s="96"/>
      <c r="N30" s="88"/>
      <c r="O30" s="88"/>
      <c r="Q30" s="87"/>
      <c r="R30" s="87"/>
      <c r="S30" s="87"/>
      <c r="T30" s="87"/>
      <c r="U30" s="87"/>
      <c r="V30" s="87"/>
      <c r="W30" s="87"/>
      <c r="X30" s="87"/>
      <c r="Y30" s="87"/>
      <c r="Z30" s="87"/>
      <c r="AA30" s="87"/>
      <c r="AB30" s="87"/>
    </row>
    <row r="31" spans="1:28" x14ac:dyDescent="0.25">
      <c r="A31" s="96"/>
      <c r="B31" s="96"/>
      <c r="C31" s="96"/>
      <c r="D31" s="96"/>
      <c r="E31" s="96"/>
      <c r="F31" s="96"/>
      <c r="G31" s="96"/>
      <c r="H31" s="96"/>
      <c r="I31" s="96"/>
      <c r="J31" s="96"/>
      <c r="K31" s="96"/>
      <c r="L31" s="96"/>
      <c r="M31" s="96"/>
      <c r="N31" s="88"/>
      <c r="O31" s="88"/>
      <c r="Q31" s="87"/>
      <c r="R31" s="87"/>
      <c r="S31" s="87"/>
      <c r="T31" s="87"/>
      <c r="U31" s="87"/>
      <c r="V31" s="87"/>
      <c r="W31" s="87"/>
      <c r="X31" s="87"/>
      <c r="Y31" s="87"/>
      <c r="Z31" s="87"/>
      <c r="AA31" s="87"/>
      <c r="AB31" s="87"/>
    </row>
    <row r="32" spans="1:28" x14ac:dyDescent="0.25">
      <c r="A32" s="88"/>
      <c r="B32" s="88"/>
      <c r="C32" s="88"/>
      <c r="D32" s="88"/>
      <c r="E32" s="88"/>
      <c r="F32" s="88"/>
      <c r="G32" s="88"/>
      <c r="H32" s="88"/>
      <c r="I32" s="88"/>
      <c r="J32" s="88"/>
      <c r="K32" s="88"/>
      <c r="L32" s="88"/>
      <c r="M32" s="88"/>
      <c r="N32" s="88"/>
      <c r="O32" s="88"/>
    </row>
    <row r="33" spans="1:15" x14ac:dyDescent="0.25">
      <c r="A33" s="88"/>
      <c r="B33" s="88"/>
      <c r="C33" s="88"/>
      <c r="D33" s="88"/>
      <c r="E33" s="88"/>
      <c r="F33" s="88"/>
      <c r="G33" s="88"/>
      <c r="H33" s="88"/>
      <c r="I33" s="88"/>
      <c r="J33" s="88"/>
      <c r="K33" s="88"/>
      <c r="L33" s="88"/>
      <c r="M33" s="88"/>
      <c r="N33" s="88"/>
      <c r="O33" s="88"/>
    </row>
    <row r="34" spans="1:15" x14ac:dyDescent="0.25">
      <c r="A34" s="88"/>
      <c r="B34" s="88"/>
      <c r="C34" s="88"/>
      <c r="D34" s="88"/>
      <c r="E34" s="88"/>
      <c r="F34" s="88"/>
      <c r="G34" s="88"/>
      <c r="H34" s="88"/>
      <c r="I34" s="88"/>
      <c r="J34" s="88"/>
      <c r="K34" s="88"/>
      <c r="L34" s="88"/>
      <c r="M34" s="88"/>
      <c r="N34" s="88"/>
      <c r="O34" s="88"/>
    </row>
  </sheetData>
  <mergeCells count="5">
    <mergeCell ref="A1:M3"/>
    <mergeCell ref="A7:M28"/>
    <mergeCell ref="A29:M31"/>
    <mergeCell ref="A4:M5"/>
    <mergeCell ref="A6:M6"/>
  </mergeCells>
  <pageMargins left="0.7" right="0.7"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2"/>
  <sheetViews>
    <sheetView showGridLines="0" workbookViewId="0">
      <selection activeCell="B90" sqref="B90"/>
    </sheetView>
  </sheetViews>
  <sheetFormatPr defaultRowHeight="15" x14ac:dyDescent="0.25"/>
  <cols>
    <col min="2" max="2" width="9.140625" style="53"/>
  </cols>
  <sheetData>
    <row r="1" spans="1:10" ht="18.75" x14ac:dyDescent="0.25">
      <c r="A1" s="54" t="s">
        <v>23</v>
      </c>
    </row>
    <row r="2" spans="1:10" x14ac:dyDescent="0.25">
      <c r="B2" s="48"/>
    </row>
    <row r="3" spans="1:10" x14ac:dyDescent="0.25">
      <c r="B3" s="69" t="s">
        <v>24</v>
      </c>
      <c r="C3" s="70"/>
      <c r="D3" s="70"/>
      <c r="E3" s="70"/>
      <c r="F3" s="70"/>
      <c r="G3" s="70"/>
      <c r="H3" s="70"/>
      <c r="I3" s="70"/>
      <c r="J3" s="70"/>
    </row>
    <row r="4" spans="1:10" x14ac:dyDescent="0.25">
      <c r="B4" s="49"/>
    </row>
    <row r="5" spans="1:10" x14ac:dyDescent="0.25">
      <c r="A5" s="50" t="s">
        <v>25</v>
      </c>
    </row>
    <row r="6" spans="1:10" x14ac:dyDescent="0.25">
      <c r="B6" s="51"/>
    </row>
    <row r="7" spans="1:10" x14ac:dyDescent="0.25">
      <c r="A7">
        <v>1</v>
      </c>
      <c r="B7" s="73" t="s">
        <v>26</v>
      </c>
    </row>
    <row r="8" spans="1:10" x14ac:dyDescent="0.25">
      <c r="B8" s="51"/>
    </row>
    <row r="9" spans="1:10" x14ac:dyDescent="0.25">
      <c r="A9">
        <v>2</v>
      </c>
      <c r="B9" s="52" t="s">
        <v>27</v>
      </c>
    </row>
    <row r="10" spans="1:10" x14ac:dyDescent="0.25">
      <c r="B10" s="52"/>
    </row>
    <row r="11" spans="1:10" x14ac:dyDescent="0.25">
      <c r="A11">
        <v>3</v>
      </c>
      <c r="B11" s="52" t="s">
        <v>140</v>
      </c>
    </row>
    <row r="12" spans="1:10" x14ac:dyDescent="0.25">
      <c r="B12" s="52"/>
    </row>
    <row r="13" spans="1:10" x14ac:dyDescent="0.25">
      <c r="A13" s="50" t="s">
        <v>28</v>
      </c>
    </row>
    <row r="14" spans="1:10" x14ac:dyDescent="0.25">
      <c r="B14" s="51"/>
    </row>
    <row r="15" spans="1:10" x14ac:dyDescent="0.25">
      <c r="A15">
        <v>4</v>
      </c>
      <c r="B15" s="52" t="s">
        <v>29</v>
      </c>
    </row>
    <row r="16" spans="1:10" x14ac:dyDescent="0.25">
      <c r="B16" s="52"/>
    </row>
    <row r="17" spans="1:2" x14ac:dyDescent="0.25">
      <c r="A17">
        <v>5</v>
      </c>
      <c r="B17" s="52" t="s">
        <v>30</v>
      </c>
    </row>
    <row r="18" spans="1:2" x14ac:dyDescent="0.25">
      <c r="B18" s="52"/>
    </row>
    <row r="19" spans="1:2" x14ac:dyDescent="0.25">
      <c r="A19">
        <v>6</v>
      </c>
      <c r="B19" s="52" t="s">
        <v>31</v>
      </c>
    </row>
    <row r="20" spans="1:2" x14ac:dyDescent="0.25">
      <c r="B20" s="52"/>
    </row>
    <row r="21" spans="1:2" x14ac:dyDescent="0.25">
      <c r="B21" s="49" t="s">
        <v>32</v>
      </c>
    </row>
    <row r="22" spans="1:2" x14ac:dyDescent="0.25">
      <c r="B22" s="49"/>
    </row>
    <row r="23" spans="1:2" x14ac:dyDescent="0.25">
      <c r="A23">
        <v>7</v>
      </c>
      <c r="B23" s="52" t="s">
        <v>33</v>
      </c>
    </row>
    <row r="24" spans="1:2" x14ac:dyDescent="0.25">
      <c r="B24" s="52"/>
    </row>
    <row r="25" spans="1:2" x14ac:dyDescent="0.25">
      <c r="A25">
        <v>8</v>
      </c>
      <c r="B25" s="52" t="s">
        <v>34</v>
      </c>
    </row>
    <row r="26" spans="1:2" x14ac:dyDescent="0.25">
      <c r="B26" s="52"/>
    </row>
    <row r="27" spans="1:2" x14ac:dyDescent="0.25">
      <c r="A27">
        <v>9</v>
      </c>
      <c r="B27" s="52" t="s">
        <v>30</v>
      </c>
    </row>
    <row r="28" spans="1:2" x14ac:dyDescent="0.25">
      <c r="B28" s="52"/>
    </row>
    <row r="29" spans="1:2" x14ac:dyDescent="0.25">
      <c r="A29">
        <v>10</v>
      </c>
      <c r="B29" s="52" t="s">
        <v>31</v>
      </c>
    </row>
    <row r="30" spans="1:2" x14ac:dyDescent="0.25">
      <c r="B30" s="52"/>
    </row>
    <row r="31" spans="1:2" x14ac:dyDescent="0.25">
      <c r="B31" s="49" t="s">
        <v>32</v>
      </c>
    </row>
    <row r="32" spans="1:2" x14ac:dyDescent="0.25">
      <c r="B32" s="52"/>
    </row>
    <row r="33" spans="1:2" x14ac:dyDescent="0.25">
      <c r="A33">
        <v>11</v>
      </c>
      <c r="B33" s="52" t="s">
        <v>33</v>
      </c>
    </row>
    <row r="34" spans="1:2" x14ac:dyDescent="0.25">
      <c r="B34" s="52"/>
    </row>
    <row r="35" spans="1:2" x14ac:dyDescent="0.25">
      <c r="A35">
        <v>12</v>
      </c>
      <c r="B35" s="52" t="s">
        <v>35</v>
      </c>
    </row>
    <row r="36" spans="1:2" x14ac:dyDescent="0.25">
      <c r="B36" s="52"/>
    </row>
    <row r="37" spans="1:2" x14ac:dyDescent="0.25">
      <c r="A37">
        <v>13</v>
      </c>
      <c r="B37" s="52" t="s">
        <v>36</v>
      </c>
    </row>
    <row r="38" spans="1:2" x14ac:dyDescent="0.25">
      <c r="B38" s="52"/>
    </row>
    <row r="39" spans="1:2" x14ac:dyDescent="0.25">
      <c r="A39">
        <v>14</v>
      </c>
      <c r="B39" s="52" t="s">
        <v>37</v>
      </c>
    </row>
    <row r="40" spans="1:2" x14ac:dyDescent="0.25">
      <c r="B40" s="52"/>
    </row>
    <row r="41" spans="1:2" x14ac:dyDescent="0.25">
      <c r="A41">
        <v>15</v>
      </c>
      <c r="B41" s="52" t="s">
        <v>38</v>
      </c>
    </row>
    <row r="42" spans="1:2" x14ac:dyDescent="0.25">
      <c r="B42" s="52"/>
    </row>
    <row r="43" spans="1:2" x14ac:dyDescent="0.25">
      <c r="A43" s="50" t="s">
        <v>39</v>
      </c>
    </row>
    <row r="44" spans="1:2" x14ac:dyDescent="0.25">
      <c r="B44" s="52"/>
    </row>
    <row r="45" spans="1:2" x14ac:dyDescent="0.25">
      <c r="A45">
        <v>16</v>
      </c>
      <c r="B45" s="52" t="s">
        <v>40</v>
      </c>
    </row>
    <row r="46" spans="1:2" x14ac:dyDescent="0.25">
      <c r="B46" s="52"/>
    </row>
    <row r="47" spans="1:2" x14ac:dyDescent="0.25">
      <c r="A47" s="50" t="s">
        <v>41</v>
      </c>
    </row>
    <row r="48" spans="1:2" x14ac:dyDescent="0.25">
      <c r="B48" s="52"/>
    </row>
    <row r="49" spans="1:2" x14ac:dyDescent="0.25">
      <c r="A49">
        <v>17</v>
      </c>
      <c r="B49" s="52" t="s">
        <v>42</v>
      </c>
    </row>
    <row r="50" spans="1:2" x14ac:dyDescent="0.25">
      <c r="B50" s="52"/>
    </row>
    <row r="51" spans="1:2" x14ac:dyDescent="0.25">
      <c r="A51" s="50" t="s">
        <v>43</v>
      </c>
    </row>
    <row r="52" spans="1:2" x14ac:dyDescent="0.25">
      <c r="B52" s="52"/>
    </row>
    <row r="53" spans="1:2" x14ac:dyDescent="0.25">
      <c r="A53">
        <v>18</v>
      </c>
      <c r="B53" s="52" t="s">
        <v>141</v>
      </c>
    </row>
    <row r="54" spans="1:2" x14ac:dyDescent="0.25">
      <c r="B54" s="52"/>
    </row>
    <row r="55" spans="1:2" x14ac:dyDescent="0.25">
      <c r="B55" s="49" t="s">
        <v>146</v>
      </c>
    </row>
    <row r="56" spans="1:2" x14ac:dyDescent="0.25">
      <c r="B56" s="52"/>
    </row>
    <row r="57" spans="1:2" x14ac:dyDescent="0.25">
      <c r="A57">
        <v>19</v>
      </c>
      <c r="B57" s="52" t="s">
        <v>147</v>
      </c>
    </row>
    <row r="58" spans="1:2" x14ac:dyDescent="0.25">
      <c r="B58" s="52"/>
    </row>
    <row r="59" spans="1:2" x14ac:dyDescent="0.25">
      <c r="A59">
        <v>20</v>
      </c>
      <c r="B59" s="52" t="s">
        <v>144</v>
      </c>
    </row>
    <row r="60" spans="1:2" x14ac:dyDescent="0.25">
      <c r="B60" s="49"/>
    </row>
    <row r="61" spans="1:2" x14ac:dyDescent="0.25">
      <c r="A61">
        <v>21</v>
      </c>
      <c r="B61" s="52" t="s">
        <v>145</v>
      </c>
    </row>
    <row r="62" spans="1:2" x14ac:dyDescent="0.25">
      <c r="B62" s="52"/>
    </row>
    <row r="63" spans="1:2" x14ac:dyDescent="0.25">
      <c r="B63" s="49" t="s">
        <v>148</v>
      </c>
    </row>
    <row r="64" spans="1:2" x14ac:dyDescent="0.25">
      <c r="B64" s="49"/>
    </row>
    <row r="65" spans="1:2" x14ac:dyDescent="0.25">
      <c r="B65" s="49" t="s">
        <v>149</v>
      </c>
    </row>
    <row r="66" spans="1:2" x14ac:dyDescent="0.25">
      <c r="B66" s="49"/>
    </row>
    <row r="67" spans="1:2" x14ac:dyDescent="0.25">
      <c r="A67">
        <v>22</v>
      </c>
      <c r="B67" s="52" t="s">
        <v>142</v>
      </c>
    </row>
    <row r="68" spans="1:2" x14ac:dyDescent="0.25">
      <c r="B68" s="52"/>
    </row>
    <row r="69" spans="1:2" x14ac:dyDescent="0.25">
      <c r="A69">
        <v>23</v>
      </c>
      <c r="B69" s="52" t="s">
        <v>143</v>
      </c>
    </row>
    <row r="70" spans="1:2" x14ac:dyDescent="0.25">
      <c r="B70" s="52"/>
    </row>
    <row r="71" spans="1:2" x14ac:dyDescent="0.25">
      <c r="A71" s="50" t="s">
        <v>44</v>
      </c>
    </row>
    <row r="72" spans="1:2" x14ac:dyDescent="0.25">
      <c r="B72" s="52"/>
    </row>
    <row r="73" spans="1:2" x14ac:dyDescent="0.25">
      <c r="A73">
        <v>24</v>
      </c>
      <c r="B73" s="52" t="s">
        <v>150</v>
      </c>
    </row>
    <row r="74" spans="1:2" x14ac:dyDescent="0.25">
      <c r="B74" s="52"/>
    </row>
    <row r="75" spans="1:2" x14ac:dyDescent="0.25">
      <c r="A75">
        <v>25</v>
      </c>
      <c r="B75" s="52" t="s">
        <v>151</v>
      </c>
    </row>
    <row r="76" spans="1:2" x14ac:dyDescent="0.25">
      <c r="B76" s="52"/>
    </row>
    <row r="77" spans="1:2" x14ac:dyDescent="0.25">
      <c r="A77">
        <v>26</v>
      </c>
      <c r="B77" s="52" t="s">
        <v>152</v>
      </c>
    </row>
    <row r="78" spans="1:2" x14ac:dyDescent="0.25">
      <c r="B78" s="52"/>
    </row>
    <row r="79" spans="1:2" x14ac:dyDescent="0.25">
      <c r="A79">
        <v>27</v>
      </c>
      <c r="B79" s="52" t="s">
        <v>153</v>
      </c>
    </row>
    <row r="80" spans="1:2" x14ac:dyDescent="0.25">
      <c r="B80" s="52"/>
    </row>
    <row r="81" spans="1:2" x14ac:dyDescent="0.25">
      <c r="A81" s="50" t="s">
        <v>45</v>
      </c>
    </row>
    <row r="82" spans="1:2" x14ac:dyDescent="0.25">
      <c r="B82" s="52"/>
    </row>
    <row r="83" spans="1:2" x14ac:dyDescent="0.25">
      <c r="B83" s="49" t="s">
        <v>46</v>
      </c>
    </row>
    <row r="84" spans="1:2" x14ac:dyDescent="0.25">
      <c r="B84" s="49"/>
    </row>
    <row r="85" spans="1:2" x14ac:dyDescent="0.25">
      <c r="A85">
        <v>28</v>
      </c>
      <c r="B85" s="52" t="s">
        <v>154</v>
      </c>
    </row>
    <row r="86" spans="1:2" x14ac:dyDescent="0.25">
      <c r="B86" s="52"/>
    </row>
    <row r="87" spans="1:2" x14ac:dyDescent="0.25">
      <c r="A87">
        <v>29</v>
      </c>
      <c r="B87" s="52" t="s">
        <v>155</v>
      </c>
    </row>
    <row r="88" spans="1:2" x14ac:dyDescent="0.25">
      <c r="B88" s="52"/>
    </row>
    <row r="89" spans="1:2" x14ac:dyDescent="0.25">
      <c r="A89">
        <v>30</v>
      </c>
      <c r="B89" s="52" t="s">
        <v>156</v>
      </c>
    </row>
    <row r="90" spans="1:2" x14ac:dyDescent="0.25">
      <c r="B90" s="52"/>
    </row>
    <row r="91" spans="1:2" x14ac:dyDescent="0.25">
      <c r="B91" s="49" t="s">
        <v>47</v>
      </c>
    </row>
    <row r="92" spans="1:2" x14ac:dyDescent="0.25">
      <c r="B92" s="49"/>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6"/>
  <sheetViews>
    <sheetView zoomScaleNormal="100" workbookViewId="0">
      <pane ySplit="3" topLeftCell="A58" activePane="bottomLeft" state="frozen"/>
      <selection activeCell="E38" sqref="E38"/>
      <selection pane="bottomLeft" activeCell="B80" sqref="B80:C80"/>
    </sheetView>
  </sheetViews>
  <sheetFormatPr defaultRowHeight="15" x14ac:dyDescent="0.25"/>
  <cols>
    <col min="1" max="1" width="47.28515625" customWidth="1"/>
    <col min="2" max="2" width="19.5703125" customWidth="1"/>
    <col min="3" max="3" width="19.42578125" customWidth="1"/>
    <col min="4" max="5" width="19.85546875" bestFit="1" customWidth="1"/>
    <col min="6" max="8" width="19.85546875" customWidth="1"/>
    <col min="9" max="9" width="19.85546875" bestFit="1" customWidth="1"/>
  </cols>
  <sheetData>
    <row r="1" spans="1:9" ht="18.75" x14ac:dyDescent="0.3">
      <c r="A1" s="101" t="s">
        <v>48</v>
      </c>
      <c r="B1" s="102"/>
      <c r="C1" s="103"/>
      <c r="D1" s="107" t="s">
        <v>49</v>
      </c>
      <c r="E1" s="107"/>
      <c r="F1" s="107"/>
      <c r="G1" s="107"/>
      <c r="H1" s="107"/>
      <c r="I1" s="107"/>
    </row>
    <row r="2" spans="1:9" ht="15" customHeight="1" x14ac:dyDescent="0.25">
      <c r="A2" s="104"/>
      <c r="B2" s="105"/>
      <c r="C2" s="106"/>
      <c r="D2" s="1" t="s">
        <v>50</v>
      </c>
      <c r="E2" s="1" t="s">
        <v>51</v>
      </c>
      <c r="F2" s="1" t="s">
        <v>52</v>
      </c>
      <c r="G2" s="1" t="s">
        <v>53</v>
      </c>
      <c r="H2" s="1" t="s">
        <v>54</v>
      </c>
      <c r="I2" s="1" t="s">
        <v>55</v>
      </c>
    </row>
    <row r="3" spans="1:9" ht="15" customHeight="1" x14ac:dyDescent="0.25">
      <c r="A3" s="5"/>
      <c r="B3" s="108" t="s">
        <v>56</v>
      </c>
      <c r="C3" s="109"/>
      <c r="D3" s="56" t="s">
        <v>128</v>
      </c>
      <c r="E3" s="57" t="s">
        <v>129</v>
      </c>
      <c r="F3" s="58" t="s">
        <v>130</v>
      </c>
      <c r="G3" s="58" t="s">
        <v>131</v>
      </c>
      <c r="H3" s="55" t="s">
        <v>132</v>
      </c>
      <c r="I3" s="2"/>
    </row>
    <row r="4" spans="1:9" ht="15" customHeight="1" x14ac:dyDescent="0.25">
      <c r="A4" s="5"/>
      <c r="B4" s="92" t="s">
        <v>139</v>
      </c>
      <c r="C4" s="93">
        <v>0.03</v>
      </c>
      <c r="D4" s="56"/>
      <c r="E4" s="57"/>
      <c r="F4" s="58"/>
      <c r="G4" s="58"/>
      <c r="H4" s="55"/>
      <c r="I4" s="2"/>
    </row>
    <row r="5" spans="1:9" x14ac:dyDescent="0.25">
      <c r="A5" s="110" t="s">
        <v>57</v>
      </c>
      <c r="B5" s="111"/>
      <c r="C5" s="112"/>
      <c r="D5" s="24"/>
      <c r="E5" s="24"/>
      <c r="F5" s="24"/>
      <c r="G5" s="24"/>
      <c r="H5" s="89"/>
      <c r="I5" s="24"/>
    </row>
    <row r="6" spans="1:9" x14ac:dyDescent="0.25">
      <c r="A6" s="60" t="s">
        <v>58</v>
      </c>
      <c r="B6" s="28" t="s">
        <v>59</v>
      </c>
      <c r="C6" s="59">
        <v>5000</v>
      </c>
      <c r="D6" s="25">
        <f>$C$6*$C$7</f>
        <v>11000</v>
      </c>
      <c r="E6" s="25">
        <f>IF(E3&lt;&gt;"",(D6*$C$4)+D6,0)</f>
        <v>11330</v>
      </c>
      <c r="F6" s="25">
        <f>IF(F3&lt;&gt;"",(E6*$C$4)+E6,0)</f>
        <v>11669.9</v>
      </c>
      <c r="G6" s="25">
        <f>IF(G3&lt;&gt;"",(F6*$C$4)+F6,0)</f>
        <v>12019.996999999999</v>
      </c>
      <c r="H6" s="25">
        <f>IF(H3&lt;&gt;"",(G6*$C$4)+G6,0)</f>
        <v>12380.59691</v>
      </c>
      <c r="I6" s="25">
        <f>SUM(D6:H6)</f>
        <v>58400.493909999997</v>
      </c>
    </row>
    <row r="7" spans="1:9" x14ac:dyDescent="0.25">
      <c r="A7" s="99" t="s">
        <v>60</v>
      </c>
      <c r="B7" s="100"/>
      <c r="C7" s="59">
        <v>2.2000000000000002</v>
      </c>
      <c r="D7" s="26"/>
      <c r="E7" s="26"/>
      <c r="F7" s="26"/>
      <c r="G7" s="26"/>
      <c r="H7" s="26"/>
      <c r="I7" s="26"/>
    </row>
    <row r="8" spans="1:9" x14ac:dyDescent="0.25">
      <c r="A8" s="34" t="s">
        <v>61</v>
      </c>
      <c r="B8" s="60" t="s">
        <v>6</v>
      </c>
      <c r="C8" s="29">
        <f>(IF(B8="FRS",Tables!B2,IF(B8="ORP",Tables!B3,IF(B8="DROP",Tables!B4,IF(B8="OPS Students",Tables!B5,IF(B8="OPS Non-Students",Tables!B6,"SELECT RATE"))))))</f>
        <v>0.23419999999999999</v>
      </c>
      <c r="D8" s="27">
        <f>IFERROR(D6*$C$8,"0")</f>
        <v>2576.1999999999998</v>
      </c>
      <c r="E8" s="27">
        <f>IFERROR(E6*$C$8,"0")</f>
        <v>2653.4859999999999</v>
      </c>
      <c r="F8" s="27">
        <f>IFERROR(F6*$C$8,"0")</f>
        <v>2733.0905799999996</v>
      </c>
      <c r="G8" s="27">
        <f>IFERROR(G6*$C$8,"0")</f>
        <v>2815.0832973999995</v>
      </c>
      <c r="H8" s="27">
        <f>IFERROR(H6*$C$8,"0")</f>
        <v>2899.5357963219999</v>
      </c>
      <c r="I8" s="25">
        <f>SUM(D8:H8)</f>
        <v>13677.395673721998</v>
      </c>
    </row>
    <row r="9" spans="1:9" x14ac:dyDescent="0.25">
      <c r="A9" s="35" t="s">
        <v>62</v>
      </c>
      <c r="B9" s="60" t="s">
        <v>22</v>
      </c>
      <c r="C9" s="30">
        <f>(IF(B9="Individual",342,IF(B9="Spouse",406,IF(B9="Family",737,IF(B9="TBD",539,IF(B9="None",0,"SELECT INS"))))))</f>
        <v>0</v>
      </c>
      <c r="D9" s="27">
        <f>IF(D3&lt;&gt;"",IFERROR($C$7*$C$9,"0"),0)</f>
        <v>0</v>
      </c>
      <c r="E9" s="27">
        <f>IF(E3&lt;&gt;"",IFERROR($C$7*$C$9,"0"),0)</f>
        <v>0</v>
      </c>
      <c r="F9" s="27">
        <f>IF(F3&lt;&gt;"",IFERROR($C$7*$C$9,"0"),0)</f>
        <v>0</v>
      </c>
      <c r="G9" s="27">
        <f>IF(G3&lt;&gt;"",IFERROR($C$7*$C$9,"0"),0)</f>
        <v>0</v>
      </c>
      <c r="H9" s="27">
        <f>IF(H3&lt;&gt;"",IFERROR($C$7*$C$9,"0"),0)</f>
        <v>0</v>
      </c>
      <c r="I9" s="25">
        <f>SUM(D9:H9)</f>
        <v>0</v>
      </c>
    </row>
    <row r="10" spans="1:9" x14ac:dyDescent="0.25">
      <c r="A10" s="32"/>
      <c r="B10" s="33"/>
      <c r="C10" s="31"/>
      <c r="D10" s="26"/>
      <c r="E10" s="26"/>
      <c r="F10" s="26"/>
      <c r="G10" s="26"/>
      <c r="H10" s="26"/>
      <c r="I10" s="26"/>
    </row>
    <row r="11" spans="1:9" x14ac:dyDescent="0.25">
      <c r="A11" s="60" t="s">
        <v>58</v>
      </c>
      <c r="B11" s="28" t="s">
        <v>59</v>
      </c>
      <c r="C11" s="59">
        <v>5200</v>
      </c>
      <c r="D11" s="25">
        <f>$C$11*$C$12</f>
        <v>22880.000000000004</v>
      </c>
      <c r="E11" s="25">
        <f>IF(E3&lt;&gt;"",(D11*$C$4)+D11,0)</f>
        <v>23566.400000000005</v>
      </c>
      <c r="F11" s="25">
        <f>IF(F3&lt;&gt;"",(E11*$C$4)+E11,0)</f>
        <v>24273.392000000003</v>
      </c>
      <c r="G11" s="25">
        <f>IF(G3&lt;&gt;"",(F11*$C$4)+F11,0)</f>
        <v>25001.593760000003</v>
      </c>
      <c r="H11" s="25">
        <f>IF(H3&lt;&gt;"",(G11*$C$4)+G11,0)</f>
        <v>25751.641572800003</v>
      </c>
      <c r="I11" s="25">
        <f>SUM(D11:H11)</f>
        <v>121473.02733280002</v>
      </c>
    </row>
    <row r="12" spans="1:9" x14ac:dyDescent="0.25">
      <c r="A12" s="99" t="s">
        <v>60</v>
      </c>
      <c r="B12" s="100"/>
      <c r="C12" s="60">
        <v>4.4000000000000004</v>
      </c>
      <c r="D12" s="26"/>
      <c r="E12" s="26"/>
      <c r="F12" s="26"/>
      <c r="G12" s="26"/>
      <c r="H12" s="26"/>
      <c r="I12" s="26"/>
    </row>
    <row r="13" spans="1:9" x14ac:dyDescent="0.25">
      <c r="A13" s="34" t="s">
        <v>61</v>
      </c>
      <c r="B13" s="60" t="s">
        <v>11</v>
      </c>
      <c r="C13" s="29">
        <f>(IF(B13="FRS",Tables!B2,IF(B13="ORP",Tables!B3,IF(B13="DROP",Tables!B4,IF(B13="OPS Students",Tables!B5,IF(B13="OPS Non-Students",Tables!B6,"SELECT RATE"))))))</f>
        <v>0.1978</v>
      </c>
      <c r="D13" s="27">
        <f>IFERROR(D11*$C$13,"0")</f>
        <v>4525.6640000000007</v>
      </c>
      <c r="E13" s="27">
        <f>IFERROR(E11*$C$13,"0")</f>
        <v>4661.4339200000013</v>
      </c>
      <c r="F13" s="27">
        <f>IFERROR(F11*$C$13,"0")</f>
        <v>4801.2769376000006</v>
      </c>
      <c r="G13" s="27">
        <f>IFERROR(G11*$C$13,"0")</f>
        <v>4945.3152457280012</v>
      </c>
      <c r="H13" s="27">
        <f>IFERROR(H11*$C$13,"0")</f>
        <v>5093.6747030998404</v>
      </c>
      <c r="I13" s="25">
        <f>SUM(D13:H13)</f>
        <v>24027.364806427846</v>
      </c>
    </row>
    <row r="14" spans="1:9" x14ac:dyDescent="0.25">
      <c r="A14" s="35" t="s">
        <v>62</v>
      </c>
      <c r="B14" s="60" t="s">
        <v>7</v>
      </c>
      <c r="C14" s="30">
        <f>(IF(B14="Individual",342,IF(B14="Spouse",406,IF(B14="Family",737,IF(B14="TBD",539,IF(B14="None",0,"SELECT INS"))))))</f>
        <v>342</v>
      </c>
      <c r="D14" s="27">
        <f>IF(D3&lt;&gt;"",IFERROR($C$12*$C$14,"0"),0)</f>
        <v>1504.8000000000002</v>
      </c>
      <c r="E14" s="27">
        <f t="shared" ref="E14:H14" si="0">IF(E3&lt;&gt;"",IFERROR($C$12*$C$14,"0"),0)</f>
        <v>1504.8000000000002</v>
      </c>
      <c r="F14" s="27">
        <f t="shared" si="0"/>
        <v>1504.8000000000002</v>
      </c>
      <c r="G14" s="27">
        <f t="shared" si="0"/>
        <v>1504.8000000000002</v>
      </c>
      <c r="H14" s="27">
        <f t="shared" si="0"/>
        <v>1504.8000000000002</v>
      </c>
      <c r="I14" s="25">
        <f>SUM(D14:H14)</f>
        <v>7524.0000000000009</v>
      </c>
    </row>
    <row r="15" spans="1:9" x14ac:dyDescent="0.25">
      <c r="A15" s="32"/>
      <c r="B15" s="33"/>
      <c r="C15" s="33"/>
      <c r="D15" s="26"/>
      <c r="E15" s="25"/>
      <c r="F15" s="26"/>
      <c r="G15" s="26"/>
      <c r="H15" s="26"/>
      <c r="I15" s="26"/>
    </row>
    <row r="16" spans="1:9" x14ac:dyDescent="0.25">
      <c r="A16" s="60" t="s">
        <v>58</v>
      </c>
      <c r="B16" s="28" t="s">
        <v>59</v>
      </c>
      <c r="C16" s="59">
        <v>5300</v>
      </c>
      <c r="D16" s="25">
        <f>$C$16*$C$17</f>
        <v>34980</v>
      </c>
      <c r="E16" s="25">
        <f>IF(E3&lt;&gt;"",(D16*$C$4)+D16,0)</f>
        <v>36029.4</v>
      </c>
      <c r="F16" s="25">
        <f t="shared" ref="F16:H16" si="1">IF(F3&lt;&gt;"",(E16*$C$4)+E16,0)</f>
        <v>37110.281999999999</v>
      </c>
      <c r="G16" s="25">
        <f t="shared" si="1"/>
        <v>38223.590459999999</v>
      </c>
      <c r="H16" s="25">
        <f t="shared" si="1"/>
        <v>39370.298173800002</v>
      </c>
      <c r="I16" s="25">
        <f>SUM(D16:H16)</f>
        <v>185713.5706338</v>
      </c>
    </row>
    <row r="17" spans="1:18" x14ac:dyDescent="0.25">
      <c r="A17" s="99" t="s">
        <v>60</v>
      </c>
      <c r="B17" s="100"/>
      <c r="C17" s="60">
        <v>6.6</v>
      </c>
      <c r="D17" s="26"/>
      <c r="E17" s="26"/>
      <c r="F17" s="26"/>
      <c r="G17" s="26"/>
      <c r="H17" s="26"/>
      <c r="I17" s="26"/>
    </row>
    <row r="18" spans="1:18" x14ac:dyDescent="0.25">
      <c r="A18" s="34" t="s">
        <v>61</v>
      </c>
      <c r="B18" s="60" t="s">
        <v>6</v>
      </c>
      <c r="C18" s="29">
        <f>(IF(B18="FRS",Tables!B2,IF(B18="ORP",Tables!B3,IF(B18="DROP",Tables!B4,IF(B18="OPS Students",Tables!B5,IF(B18="OPS Non-Students",Tables!B6,"SELECT RATE"))))))</f>
        <v>0.23419999999999999</v>
      </c>
      <c r="D18" s="27">
        <f>IFERROR(D16*$C$18,"0")</f>
        <v>8192.3159999999989</v>
      </c>
      <c r="E18" s="27">
        <f>IFERROR(E16*$C$18,"0")</f>
        <v>8438.0854799999997</v>
      </c>
      <c r="F18" s="27">
        <f>IFERROR(F16*$C$18,"0")</f>
        <v>8691.2280443999989</v>
      </c>
      <c r="G18" s="27">
        <f>IFERROR(G16*$C$18,"0")</f>
        <v>8951.9648857319989</v>
      </c>
      <c r="H18" s="27">
        <f>IFERROR(H16*$C$18,"0")</f>
        <v>9220.5238323039594</v>
      </c>
      <c r="I18" s="25">
        <f>SUM(D18:H18)</f>
        <v>43494.118242435958</v>
      </c>
    </row>
    <row r="19" spans="1:18" x14ac:dyDescent="0.25">
      <c r="A19" s="35" t="s">
        <v>62</v>
      </c>
      <c r="B19" s="60" t="s">
        <v>17</v>
      </c>
      <c r="C19" s="30">
        <f>(IF(B19="Individual",342,IF(B19="Spouse",406,IF(B19="Family",737,IF(B19="TBD",539,IF(B19="None",0,"SELECT INS"))))))</f>
        <v>737</v>
      </c>
      <c r="D19" s="27">
        <f>IF(D3&lt;&gt;"",IFERROR($C$17*$C$19,"0"),0)</f>
        <v>4864.2</v>
      </c>
      <c r="E19" s="27">
        <f>IF(E3&lt;&gt;"",IFERROR($C$17*$C$19,"0"),0)</f>
        <v>4864.2</v>
      </c>
      <c r="F19" s="27">
        <f>IF(F3&lt;&gt;"",IFERROR($C$17*$C$19,"0"),0)</f>
        <v>4864.2</v>
      </c>
      <c r="G19" s="27">
        <f>IF(G3&lt;&gt;"",IFERROR($C$17*$C$19,"0"),0)</f>
        <v>4864.2</v>
      </c>
      <c r="H19" s="27">
        <f>IF(H3&lt;&gt;"",IFERROR($C$17*$C$19,"0"),0)</f>
        <v>4864.2</v>
      </c>
      <c r="I19" s="25">
        <f>SUM(D19:H19)</f>
        <v>24321</v>
      </c>
    </row>
    <row r="20" spans="1:18" x14ac:dyDescent="0.25">
      <c r="A20" s="35"/>
      <c r="B20" s="37"/>
      <c r="C20" s="36"/>
      <c r="D20" s="25"/>
      <c r="E20" s="25"/>
      <c r="F20" s="25"/>
      <c r="G20" s="25"/>
      <c r="H20" s="25"/>
      <c r="I20" s="25"/>
    </row>
    <row r="21" spans="1:18" x14ac:dyDescent="0.25">
      <c r="A21" s="113" t="s">
        <v>63</v>
      </c>
      <c r="B21" s="114"/>
      <c r="C21" s="115"/>
      <c r="D21" s="21">
        <f>D6+D11+D16</f>
        <v>68860</v>
      </c>
      <c r="E21" s="21">
        <f>E6+E11+E16</f>
        <v>70925.800000000017</v>
      </c>
      <c r="F21" s="21">
        <f>F6+F11+F16</f>
        <v>73053.573999999993</v>
      </c>
      <c r="G21" s="21">
        <f>G6+G11+G16</f>
        <v>75245.181219999999</v>
      </c>
      <c r="H21" s="21">
        <f>H6+H11+H16</f>
        <v>77502.536656600016</v>
      </c>
      <c r="I21" s="21">
        <f>SUM(D21:H21)</f>
        <v>365587.0918766</v>
      </c>
    </row>
    <row r="22" spans="1:18" x14ac:dyDescent="0.25">
      <c r="A22" s="113" t="s">
        <v>64</v>
      </c>
      <c r="B22" s="114"/>
      <c r="C22" s="115"/>
      <c r="D22" s="21">
        <f>D8+D9+D13+D14+D18+D19</f>
        <v>21663.18</v>
      </c>
      <c r="E22" s="21">
        <f>E8+E9+E13+E14+E18+E19</f>
        <v>22122.005400000002</v>
      </c>
      <c r="F22" s="21">
        <f>F8+F9+F13+F14+F18+F19</f>
        <v>22594.595561999999</v>
      </c>
      <c r="G22" s="21">
        <f>G8+G9+G13+G14+G18+G19</f>
        <v>23081.363428860001</v>
      </c>
      <c r="H22" s="21">
        <f>H8+H9+H13+H14+H18+H19</f>
        <v>23582.734331725802</v>
      </c>
      <c r="I22" s="21">
        <f>SUM(D22:H22)</f>
        <v>113043.87872258581</v>
      </c>
    </row>
    <row r="23" spans="1:18" x14ac:dyDescent="0.25">
      <c r="A23" s="113" t="s">
        <v>65</v>
      </c>
      <c r="B23" s="114"/>
      <c r="C23" s="115"/>
      <c r="D23" s="21">
        <f>D21+D22</f>
        <v>90523.18</v>
      </c>
      <c r="E23" s="21">
        <f>E21+E22</f>
        <v>93047.805400000012</v>
      </c>
      <c r="F23" s="21">
        <f>F21+F22</f>
        <v>95648.169561999995</v>
      </c>
      <c r="G23" s="21">
        <f>G21+G22</f>
        <v>98326.544648859999</v>
      </c>
      <c r="H23" s="21">
        <f>H21+H22</f>
        <v>101085.27098832582</v>
      </c>
      <c r="I23" s="21">
        <f>SUM(D23:H23)</f>
        <v>478630.97059918579</v>
      </c>
    </row>
    <row r="24" spans="1:18" x14ac:dyDescent="0.25">
      <c r="A24" s="79"/>
      <c r="B24" s="81"/>
      <c r="C24" s="81"/>
      <c r="D24" s="25"/>
      <c r="E24" s="25"/>
      <c r="F24" s="25"/>
      <c r="G24" s="25"/>
      <c r="H24" s="25"/>
      <c r="I24" s="25"/>
    </row>
    <row r="25" spans="1:18" x14ac:dyDescent="0.25">
      <c r="A25" s="110" t="s">
        <v>66</v>
      </c>
      <c r="B25" s="111"/>
      <c r="C25" s="111"/>
      <c r="D25" s="38"/>
      <c r="E25" s="38"/>
      <c r="F25" s="38"/>
      <c r="G25" s="38"/>
      <c r="H25" s="38"/>
      <c r="I25" s="38"/>
      <c r="R25" s="6"/>
    </row>
    <row r="26" spans="1:18" x14ac:dyDescent="0.25">
      <c r="A26" s="60" t="s">
        <v>58</v>
      </c>
      <c r="B26" s="28" t="s">
        <v>59</v>
      </c>
      <c r="C26" s="59">
        <v>2500</v>
      </c>
      <c r="D26" s="25">
        <f>$C$26*$C$27</f>
        <v>5500</v>
      </c>
      <c r="E26" s="25">
        <f>IF(E3&lt;&gt;"",(D26*$C$4)+D26,0)</f>
        <v>5665</v>
      </c>
      <c r="F26" s="25">
        <f t="shared" ref="F26:H26" si="2">IF(F3&lt;&gt;"",(E26*$C$4)+E26,0)</f>
        <v>5834.95</v>
      </c>
      <c r="G26" s="25">
        <f t="shared" si="2"/>
        <v>6009.9984999999997</v>
      </c>
      <c r="H26" s="25">
        <f t="shared" si="2"/>
        <v>6190.2984550000001</v>
      </c>
      <c r="I26" s="25">
        <f>SUM(D26:H26)</f>
        <v>29200.246954999999</v>
      </c>
    </row>
    <row r="27" spans="1:18" x14ac:dyDescent="0.25">
      <c r="A27" s="99" t="s">
        <v>60</v>
      </c>
      <c r="B27" s="100"/>
      <c r="C27" s="60">
        <v>2.2000000000000002</v>
      </c>
      <c r="D27" s="26"/>
      <c r="E27" s="26"/>
      <c r="F27" s="26"/>
      <c r="G27" s="26"/>
      <c r="H27" s="26"/>
      <c r="I27" s="26"/>
    </row>
    <row r="28" spans="1:18" x14ac:dyDescent="0.25">
      <c r="A28" s="34" t="s">
        <v>61</v>
      </c>
      <c r="B28" s="60" t="s">
        <v>11</v>
      </c>
      <c r="C28" s="29">
        <f>(IF(B28="FRS",Tables!B2,IF(B28="ORP",Tables!B3,IF(B28="DROP",Tables!B4,IF(B28="OPS Students",Tables!B5,IF(B28="OPS Non-Students",Tables!B6,"SELECT RATE"))))))</f>
        <v>0.1978</v>
      </c>
      <c r="D28" s="27">
        <f>IFERROR(D26*$C$28,"0")</f>
        <v>1087.9000000000001</v>
      </c>
      <c r="E28" s="27">
        <f>IFERROR(E26*$C$28,"0")</f>
        <v>1120.537</v>
      </c>
      <c r="F28" s="27">
        <f>IFERROR(F26*$C$28,"0")</f>
        <v>1154.15311</v>
      </c>
      <c r="G28" s="27">
        <f>IFERROR(G26*$C$28,"0")</f>
        <v>1188.7777033</v>
      </c>
      <c r="H28" s="27">
        <f>IFERROR(H26*$C$28,"0")</f>
        <v>1224.441034399</v>
      </c>
      <c r="I28" s="25">
        <f>SUM(D28:H28)</f>
        <v>5775.8088476990006</v>
      </c>
    </row>
    <row r="29" spans="1:18" x14ac:dyDescent="0.25">
      <c r="A29" s="35" t="s">
        <v>62</v>
      </c>
      <c r="B29" s="60" t="s">
        <v>12</v>
      </c>
      <c r="C29" s="30">
        <f>(IF(B29="Individual",342,IF(B29="Spouse",406,IF(B29="Family",737,IF(B29="TBD",539,IF(B29="None",0,"SELECT INS"))))))</f>
        <v>406</v>
      </c>
      <c r="D29" s="27">
        <f>IF(D3&lt;&gt;"",IFERROR($C$27*$C$29,"0"),0)</f>
        <v>893.2</v>
      </c>
      <c r="E29" s="27">
        <f>IF(E3&lt;&gt;"",IFERROR($C$27*$C$29,"0"),0)</f>
        <v>893.2</v>
      </c>
      <c r="F29" s="27">
        <f>IF(F3&lt;&gt;"",IFERROR($C$27*$C$29,"0"),0)</f>
        <v>893.2</v>
      </c>
      <c r="G29" s="27">
        <f>IF(G3&lt;&gt;"",IFERROR($C$27*$C$29,"0"),0)</f>
        <v>893.2</v>
      </c>
      <c r="H29" s="27">
        <f>IF(H3&lt;&gt;"",IFERROR($C$27*$C$29,"0"),0)</f>
        <v>893.2</v>
      </c>
      <c r="I29" s="25">
        <f>SUM(D29:H29)</f>
        <v>4466</v>
      </c>
    </row>
    <row r="30" spans="1:18" x14ac:dyDescent="0.25">
      <c r="A30" s="74"/>
      <c r="B30" s="75"/>
      <c r="C30" s="75"/>
      <c r="D30" s="38"/>
      <c r="E30" s="38"/>
      <c r="F30" s="38"/>
      <c r="G30" s="38"/>
      <c r="H30" s="38"/>
      <c r="I30" s="38"/>
      <c r="R30" s="6"/>
    </row>
    <row r="31" spans="1:18" x14ac:dyDescent="0.25">
      <c r="A31" s="60" t="s">
        <v>58</v>
      </c>
      <c r="B31" s="28" t="s">
        <v>59</v>
      </c>
      <c r="C31" s="59">
        <v>2600</v>
      </c>
      <c r="D31" s="25">
        <f>$C$31*$C$32</f>
        <v>11440.000000000002</v>
      </c>
      <c r="E31" s="25">
        <f>IF(E3&lt;&gt;"",(D31*$C$4)+D31,0)</f>
        <v>11783.200000000003</v>
      </c>
      <c r="F31" s="25">
        <f t="shared" ref="F31:H31" si="3">IF(F3&lt;&gt;"",(E31*$C$4)+E31,0)</f>
        <v>12136.696000000002</v>
      </c>
      <c r="G31" s="25">
        <f t="shared" si="3"/>
        <v>12500.796880000002</v>
      </c>
      <c r="H31" s="25">
        <f t="shared" si="3"/>
        <v>12875.820786400001</v>
      </c>
      <c r="I31" s="25">
        <f>SUM(D31:H31)</f>
        <v>60736.513666400009</v>
      </c>
    </row>
    <row r="32" spans="1:18" x14ac:dyDescent="0.25">
      <c r="A32" s="99" t="s">
        <v>60</v>
      </c>
      <c r="B32" s="100"/>
      <c r="C32" s="60">
        <v>4.4000000000000004</v>
      </c>
      <c r="D32" s="26"/>
      <c r="E32" s="26"/>
      <c r="F32" s="26"/>
      <c r="G32" s="26"/>
      <c r="H32" s="26"/>
      <c r="I32" s="26"/>
    </row>
    <row r="33" spans="1:18" x14ac:dyDescent="0.25">
      <c r="A33" s="34" t="s">
        <v>61</v>
      </c>
      <c r="B33" s="60" t="s">
        <v>6</v>
      </c>
      <c r="C33" s="29">
        <f>(IF(B33="FRS",Tables!B2,IF(B33="ORP",Tables!B3,IF(B33="DROP",Tables!B4,IF(B33="OPS Students",Tables!B5,IF(B33="OPS Non-Students",Tables!B6,"SELECT RATE"))))))</f>
        <v>0.23419999999999999</v>
      </c>
      <c r="D33" s="27">
        <f>IFERROR(D31*$C$33,"0")</f>
        <v>2679.2480000000005</v>
      </c>
      <c r="E33" s="27">
        <f>IFERROR(E31*$C$33,"0")</f>
        <v>2759.6254400000007</v>
      </c>
      <c r="F33" s="27">
        <f>IFERROR(F31*$C$33,"0")</f>
        <v>2842.4142032000004</v>
      </c>
      <c r="G33" s="27">
        <f>IFERROR(G31*$C$33,"0")</f>
        <v>2927.6866292960003</v>
      </c>
      <c r="H33" s="27">
        <f>IFERROR(H31*$C$33,"0")</f>
        <v>3015.5172281748801</v>
      </c>
      <c r="I33" s="25">
        <f>SUM(D33:H33)</f>
        <v>14224.491500670882</v>
      </c>
    </row>
    <row r="34" spans="1:18" x14ac:dyDescent="0.25">
      <c r="A34" s="35" t="s">
        <v>62</v>
      </c>
      <c r="B34" s="60" t="s">
        <v>17</v>
      </c>
      <c r="C34" s="30">
        <f>(IF(B34="Individual",342,IF(B34="Spouse",406,IF(B34="Family",737,IF(B34="TBD",539,IF(B34="None",0,"SELECT INS"))))))</f>
        <v>737</v>
      </c>
      <c r="D34" s="27">
        <f>IF(D3&lt;&gt;"",IFERROR($C$32*$C$34,"0"),0)</f>
        <v>3242.8</v>
      </c>
      <c r="E34" s="27">
        <f>IF(E3&lt;&gt;"",IFERROR($C$32*$C$34,"0"),0)</f>
        <v>3242.8</v>
      </c>
      <c r="F34" s="27">
        <f>IF(F3&lt;&gt;"",IFERROR($C$32*$C$34,"0"),0)</f>
        <v>3242.8</v>
      </c>
      <c r="G34" s="27">
        <f>IF(G3&lt;&gt;"",IFERROR($C$32*$C$34,"0"),0)</f>
        <v>3242.8</v>
      </c>
      <c r="H34" s="27">
        <f>IF(H3&lt;&gt;"",IFERROR($C$32*$C$34,"0"),0)</f>
        <v>3242.8</v>
      </c>
      <c r="I34" s="25">
        <f>SUM(D34:H34)</f>
        <v>16214</v>
      </c>
    </row>
    <row r="35" spans="1:18" x14ac:dyDescent="0.25">
      <c r="A35" s="74"/>
      <c r="B35" s="75"/>
      <c r="C35" s="75"/>
      <c r="D35" s="38"/>
      <c r="E35" s="38"/>
      <c r="F35" s="38"/>
      <c r="G35" s="38"/>
      <c r="H35" s="38"/>
      <c r="I35" s="38"/>
      <c r="R35" s="6"/>
    </row>
    <row r="36" spans="1:18" x14ac:dyDescent="0.25">
      <c r="A36" s="60" t="s">
        <v>58</v>
      </c>
      <c r="B36" s="28" t="s">
        <v>59</v>
      </c>
      <c r="C36" s="59">
        <v>2800</v>
      </c>
      <c r="D36" s="25">
        <f>$C$36*$C$37</f>
        <v>18480</v>
      </c>
      <c r="E36" s="25">
        <f>IF(E3&lt;&gt;"",(D36*$C$4)+D36,0)</f>
        <v>19034.400000000001</v>
      </c>
      <c r="F36" s="25">
        <f t="shared" ref="F36:H36" si="4">IF(F3&lt;&gt;"",(E36*$C$4)+E36,0)</f>
        <v>19605.432000000001</v>
      </c>
      <c r="G36" s="25">
        <f t="shared" si="4"/>
        <v>20193.594960000002</v>
      </c>
      <c r="H36" s="25">
        <f t="shared" si="4"/>
        <v>20799.402808800001</v>
      </c>
      <c r="I36" s="25">
        <f>SUM(D36:H36)</f>
        <v>98112.829768800017</v>
      </c>
    </row>
    <row r="37" spans="1:18" x14ac:dyDescent="0.25">
      <c r="A37" s="99" t="s">
        <v>60</v>
      </c>
      <c r="B37" s="100"/>
      <c r="C37" s="60">
        <v>6.6</v>
      </c>
      <c r="D37" s="26"/>
      <c r="E37" s="26"/>
      <c r="F37" s="26"/>
      <c r="G37" s="26"/>
      <c r="H37" s="26"/>
      <c r="I37" s="26"/>
    </row>
    <row r="38" spans="1:18" x14ac:dyDescent="0.25">
      <c r="A38" s="34" t="s">
        <v>61</v>
      </c>
      <c r="B38" s="60" t="s">
        <v>16</v>
      </c>
      <c r="C38" s="29">
        <f>(IF(B38="FRS",Tables!B2,IF(B38="ORP",Tables!B3,IF(B38="DROP",Tables!B4,IF(B38="OPS Students",Tables!B5,IF(B38="OPS Non-Students",Tables!B6,"SELECT RATE"))))))</f>
        <v>0.30980000000000002</v>
      </c>
      <c r="D38" s="27">
        <f>IFERROR(D36*$C$38,"0")</f>
        <v>5725.1040000000003</v>
      </c>
      <c r="E38" s="27">
        <f>IFERROR(E36*$C$38,"0")</f>
        <v>5896.8571200000006</v>
      </c>
      <c r="F38" s="27">
        <f>IFERROR(F36*$C$38,"0")</f>
        <v>6073.7628336000007</v>
      </c>
      <c r="G38" s="27">
        <f>IFERROR(G36*$C$38,"0")</f>
        <v>6255.9757186080014</v>
      </c>
      <c r="H38" s="27">
        <f>IFERROR(H36*$C$38,"0")</f>
        <v>6443.6549901662411</v>
      </c>
      <c r="I38" s="25">
        <f>SUM(D38:H38)</f>
        <v>30395.354662374244</v>
      </c>
    </row>
    <row r="39" spans="1:18" x14ac:dyDescent="0.25">
      <c r="A39" s="35" t="s">
        <v>62</v>
      </c>
      <c r="B39" s="60" t="s">
        <v>20</v>
      </c>
      <c r="C39" s="30">
        <f>(IF(B39="Individual",342,IF(B39="Spouse",406,IF(B39="Family",737,IF(B39="TBD",539,IF(B39="None",0,"SELECT INS"))))))</f>
        <v>539</v>
      </c>
      <c r="D39" s="27">
        <f>IF(D3&lt;&gt;"",IFERROR($C$37*$C$39,"0"),0)</f>
        <v>3557.3999999999996</v>
      </c>
      <c r="E39" s="27">
        <f t="shared" ref="E39:H39" si="5">IF(E3&lt;&gt;"",IFERROR($C$37*$C$39,"0"),0)</f>
        <v>3557.3999999999996</v>
      </c>
      <c r="F39" s="27">
        <f t="shared" si="5"/>
        <v>3557.3999999999996</v>
      </c>
      <c r="G39" s="27">
        <f t="shared" si="5"/>
        <v>3557.3999999999996</v>
      </c>
      <c r="H39" s="27">
        <f t="shared" si="5"/>
        <v>3557.3999999999996</v>
      </c>
      <c r="I39" s="25">
        <f>SUM(D39:H39)</f>
        <v>17787</v>
      </c>
    </row>
    <row r="40" spans="1:18" x14ac:dyDescent="0.25">
      <c r="A40" s="74"/>
      <c r="B40" s="75"/>
      <c r="C40" s="75"/>
      <c r="D40" s="38"/>
      <c r="E40" s="38"/>
      <c r="F40" s="38"/>
      <c r="G40" s="38"/>
      <c r="H40" s="38"/>
      <c r="I40" s="38"/>
      <c r="O40" s="6"/>
      <c r="R40" s="6"/>
    </row>
    <row r="41" spans="1:18" x14ac:dyDescent="0.25">
      <c r="A41" s="35" t="s">
        <v>67</v>
      </c>
      <c r="B41" s="116" t="s">
        <v>68</v>
      </c>
      <c r="C41" s="116"/>
      <c r="D41" s="64">
        <v>1</v>
      </c>
      <c r="E41" s="64">
        <v>1</v>
      </c>
      <c r="F41" s="64">
        <v>1</v>
      </c>
      <c r="G41" s="64">
        <v>1</v>
      </c>
      <c r="H41" s="64">
        <v>1</v>
      </c>
      <c r="I41" s="41">
        <f>SUM(D41:H41)</f>
        <v>5</v>
      </c>
    </row>
    <row r="42" spans="1:18" x14ac:dyDescent="0.25">
      <c r="A42" s="117" t="s">
        <v>69</v>
      </c>
      <c r="B42" s="118"/>
      <c r="C42" s="59">
        <v>48659</v>
      </c>
      <c r="D42" s="26">
        <f>D41*$C$42</f>
        <v>48659</v>
      </c>
      <c r="E42" s="26">
        <f>E41*$C$42</f>
        <v>48659</v>
      </c>
      <c r="F42" s="26">
        <f>F41*$C$42</f>
        <v>48659</v>
      </c>
      <c r="G42" s="26">
        <f>G41*$C$42</f>
        <v>48659</v>
      </c>
      <c r="H42" s="26">
        <f>H41*$C$42</f>
        <v>48659</v>
      </c>
      <c r="I42" s="26">
        <f>SUM(D42:H42)</f>
        <v>243295</v>
      </c>
    </row>
    <row r="43" spans="1:18" x14ac:dyDescent="0.25">
      <c r="A43" s="35" t="s">
        <v>70</v>
      </c>
      <c r="B43" s="28"/>
      <c r="C43" s="29">
        <f>Tables!B6</f>
        <v>1.55E-2</v>
      </c>
      <c r="D43" s="25">
        <f>D42*$C$43</f>
        <v>754.21450000000004</v>
      </c>
      <c r="E43" s="25">
        <f>E42*$C$43</f>
        <v>754.21450000000004</v>
      </c>
      <c r="F43" s="25">
        <f>F42*$C$43</f>
        <v>754.21450000000004</v>
      </c>
      <c r="G43" s="25">
        <f>G42*$C$43</f>
        <v>754.21450000000004</v>
      </c>
      <c r="H43" s="25">
        <f>H42*$C$43</f>
        <v>754.21450000000004</v>
      </c>
      <c r="I43" s="25">
        <f>SUM(D43:H43)</f>
        <v>3771.0725000000002</v>
      </c>
    </row>
    <row r="44" spans="1:18" x14ac:dyDescent="0.25">
      <c r="A44" s="34" t="s">
        <v>71</v>
      </c>
      <c r="B44" s="60" t="s">
        <v>17</v>
      </c>
      <c r="C44" s="30">
        <f>(IF(B44="Individual",342,IF(B44="Spouse",406,IF(B44="Family",737,IF(B44="TBD",539,IF(B44="None",0,"SELECT INS"))))))</f>
        <v>737</v>
      </c>
      <c r="D44" s="40">
        <f>IFERROR(($C$44*24)*D41,"0")</f>
        <v>17688</v>
      </c>
      <c r="E44" s="40">
        <f>IFERROR(($C$44*24)*E41,"0")</f>
        <v>17688</v>
      </c>
      <c r="F44" s="40">
        <f>IFERROR(($C$44*24)*F41,"0")</f>
        <v>17688</v>
      </c>
      <c r="G44" s="40">
        <f>IFERROR(($C$44*24)*G41,"0")</f>
        <v>17688</v>
      </c>
      <c r="H44" s="40">
        <f>IFERROR(($C$44*24)*H41,"0")</f>
        <v>17688</v>
      </c>
      <c r="I44" s="25">
        <f>SUM(D44:H44)</f>
        <v>88440</v>
      </c>
    </row>
    <row r="45" spans="1:18" x14ac:dyDescent="0.25">
      <c r="A45" s="119"/>
      <c r="B45" s="120"/>
      <c r="C45" s="121"/>
      <c r="D45" s="26"/>
      <c r="E45" s="26"/>
      <c r="F45" s="26"/>
      <c r="G45" s="26"/>
      <c r="H45" s="26"/>
      <c r="I45" s="26"/>
    </row>
    <row r="46" spans="1:18" x14ac:dyDescent="0.25">
      <c r="A46" s="34" t="s">
        <v>72</v>
      </c>
      <c r="B46" s="116" t="s">
        <v>73</v>
      </c>
      <c r="C46" s="116"/>
      <c r="D46" s="64">
        <v>1</v>
      </c>
      <c r="E46" s="64">
        <v>1</v>
      </c>
      <c r="F46" s="64">
        <v>1</v>
      </c>
      <c r="G46" s="64">
        <v>1</v>
      </c>
      <c r="H46" s="64">
        <v>1</v>
      </c>
      <c r="I46" s="25">
        <f>SUM(D46:H46)</f>
        <v>5</v>
      </c>
    </row>
    <row r="47" spans="1:18" x14ac:dyDescent="0.25">
      <c r="A47" s="79" t="s">
        <v>74</v>
      </c>
      <c r="B47" s="80"/>
      <c r="C47" s="62">
        <v>20000</v>
      </c>
      <c r="D47" s="26">
        <f>D46*$C$47</f>
        <v>20000</v>
      </c>
      <c r="E47" s="26">
        <f t="shared" ref="E47:H47" si="6">E46*$C$47</f>
        <v>20000</v>
      </c>
      <c r="F47" s="26">
        <f t="shared" si="6"/>
        <v>20000</v>
      </c>
      <c r="G47" s="26">
        <f t="shared" si="6"/>
        <v>20000</v>
      </c>
      <c r="H47" s="26">
        <f t="shared" si="6"/>
        <v>20000</v>
      </c>
      <c r="I47" s="26">
        <f>SUM(D47:H47)</f>
        <v>100000</v>
      </c>
    </row>
    <row r="48" spans="1:18" x14ac:dyDescent="0.25">
      <c r="A48" s="35" t="s">
        <v>75</v>
      </c>
      <c r="B48" s="28"/>
      <c r="C48" s="29">
        <f>Tables!B5</f>
        <v>1E-3</v>
      </c>
      <c r="D48" s="25">
        <f>D47*$C$48</f>
        <v>20</v>
      </c>
      <c r="E48" s="25">
        <f>E47*$C$48</f>
        <v>20</v>
      </c>
      <c r="F48" s="25">
        <f>F47*$C$48</f>
        <v>20</v>
      </c>
      <c r="G48" s="25">
        <f>G47*$C$48</f>
        <v>20</v>
      </c>
      <c r="H48" s="25">
        <f>H47*$C$48</f>
        <v>20</v>
      </c>
      <c r="I48" s="25">
        <f>SUM(D48:H48)</f>
        <v>100</v>
      </c>
    </row>
    <row r="49" spans="1:13" x14ac:dyDescent="0.25">
      <c r="A49" s="34" t="s">
        <v>76</v>
      </c>
      <c r="B49" s="60" t="s">
        <v>8</v>
      </c>
      <c r="C49" s="39">
        <f>(IF(B49="Domestic",1883,IF(B49="Int'l",1920,"SELECT INS")))</f>
        <v>1883</v>
      </c>
      <c r="D49" s="40">
        <f>IFERROR((D46)*$C$49,"0")</f>
        <v>1883</v>
      </c>
      <c r="E49" s="40">
        <f>IFERROR((E46)*$C$49,"0")</f>
        <v>1883</v>
      </c>
      <c r="F49" s="40">
        <f>IFERROR((F46)*$C$49,"0")</f>
        <v>1883</v>
      </c>
      <c r="G49" s="40">
        <f>IFERROR((G46)*$C$49,"0")</f>
        <v>1883</v>
      </c>
      <c r="H49" s="40">
        <f>IFERROR((H46)*$C$49,"0")</f>
        <v>1883</v>
      </c>
      <c r="I49" s="25">
        <f>SUM(D49:H49)</f>
        <v>9415</v>
      </c>
    </row>
    <row r="50" spans="1:13" x14ac:dyDescent="0.25">
      <c r="A50" s="119"/>
      <c r="B50" s="120"/>
      <c r="C50" s="121"/>
      <c r="D50" s="26"/>
      <c r="E50" s="26"/>
      <c r="F50" s="26"/>
      <c r="G50" s="26"/>
      <c r="H50" s="26"/>
      <c r="I50" s="26"/>
    </row>
    <row r="51" spans="1:13" x14ac:dyDescent="0.25">
      <c r="A51" s="34" t="s">
        <v>77</v>
      </c>
      <c r="B51" s="116" t="s">
        <v>78</v>
      </c>
      <c r="C51" s="116"/>
      <c r="D51" s="64">
        <v>1</v>
      </c>
      <c r="E51" s="64">
        <v>1</v>
      </c>
      <c r="F51" s="64">
        <v>1</v>
      </c>
      <c r="G51" s="64">
        <v>1</v>
      </c>
      <c r="H51" s="64">
        <v>1</v>
      </c>
      <c r="I51" s="41">
        <f>SUM(D51:H51)</f>
        <v>5</v>
      </c>
    </row>
    <row r="52" spans="1:13" x14ac:dyDescent="0.25">
      <c r="A52" s="117" t="s">
        <v>79</v>
      </c>
      <c r="B52" s="118"/>
      <c r="C52" s="63">
        <v>5000</v>
      </c>
      <c r="D52" s="25">
        <f>D51*$C$52</f>
        <v>5000</v>
      </c>
      <c r="E52" s="25">
        <f>E51*$C$52</f>
        <v>5000</v>
      </c>
      <c r="F52" s="25">
        <f>F51*$C$52</f>
        <v>5000</v>
      </c>
      <c r="G52" s="25">
        <f>G51*$C$52</f>
        <v>5000</v>
      </c>
      <c r="H52" s="25">
        <f>H51*$C$52</f>
        <v>5000</v>
      </c>
      <c r="I52" s="26">
        <f>SUM(D52:H52)</f>
        <v>25000</v>
      </c>
    </row>
    <row r="53" spans="1:13" x14ac:dyDescent="0.25">
      <c r="A53" s="35" t="s">
        <v>80</v>
      </c>
      <c r="B53" s="28"/>
      <c r="C53" s="29">
        <f>Tables!B5</f>
        <v>1E-3</v>
      </c>
      <c r="D53" s="25">
        <f>D52*$C$53</f>
        <v>5</v>
      </c>
      <c r="E53" s="25">
        <f>E52*$C$53</f>
        <v>5</v>
      </c>
      <c r="F53" s="25">
        <f>F52*$C$53</f>
        <v>5</v>
      </c>
      <c r="G53" s="25">
        <f>G52*$C$53</f>
        <v>5</v>
      </c>
      <c r="H53" s="25">
        <f>H52*$C$53</f>
        <v>5</v>
      </c>
      <c r="I53" s="25">
        <f>SUM(D53:H53)</f>
        <v>25</v>
      </c>
      <c r="M53" s="6"/>
    </row>
    <row r="54" spans="1:13" x14ac:dyDescent="0.25">
      <c r="A54" s="119"/>
      <c r="B54" s="120"/>
      <c r="C54" s="121"/>
      <c r="D54" s="26"/>
      <c r="E54" s="26"/>
      <c r="F54" s="26"/>
      <c r="G54" s="26"/>
      <c r="H54" s="26"/>
      <c r="I54" s="26"/>
    </row>
    <row r="55" spans="1:13" x14ac:dyDescent="0.25">
      <c r="A55" s="113" t="s">
        <v>81</v>
      </c>
      <c r="B55" s="114"/>
      <c r="C55" s="115"/>
      <c r="D55" s="21">
        <f>D26+D31+D36+D42+D47+D52</f>
        <v>109079</v>
      </c>
      <c r="E55" s="21">
        <f>E26+E31+E36+E42+E47+E52</f>
        <v>110141.6</v>
      </c>
      <c r="F55" s="21">
        <f>F26+F31+F36+F42+F47+F52</f>
        <v>111236.07800000001</v>
      </c>
      <c r="G55" s="21">
        <f>G26+G31+G36+G42+G47+G52</f>
        <v>112363.39034000001</v>
      </c>
      <c r="H55" s="21">
        <f>H26+H31+H36+H42+H47+H52</f>
        <v>113524.5220502</v>
      </c>
      <c r="I55" s="21">
        <f>SUM(D55:H55)</f>
        <v>556344.59039020003</v>
      </c>
    </row>
    <row r="56" spans="1:13" x14ac:dyDescent="0.25">
      <c r="A56" s="113" t="s">
        <v>82</v>
      </c>
      <c r="B56" s="114"/>
      <c r="C56" s="115"/>
      <c r="D56" s="21">
        <f>D28+D29+D33+D34+D38+D39+D43+D44+D48+D49+D53</f>
        <v>37535.866500000004</v>
      </c>
      <c r="E56" s="21">
        <f>E28+E29+E33+E34+E38+E39+E43+E44+E48+E49+E53</f>
        <v>37820.634060000004</v>
      </c>
      <c r="F56" s="21">
        <f>F28+F29+F33+F34+F38+F39+F43+F44+F48+F49+F53</f>
        <v>38113.944646800002</v>
      </c>
      <c r="G56" s="21">
        <f>G28+G29+G33+G34+G38+G39+G43+G44+G48+G49+G53</f>
        <v>38416.054551204004</v>
      </c>
      <c r="H56" s="21">
        <f>H28+H29+H33+H34+H38+H39+H43+H44+H48+H49+H53</f>
        <v>38727.227752740124</v>
      </c>
      <c r="I56" s="21">
        <f>SUM(D56:H56)</f>
        <v>190613.72751074412</v>
      </c>
    </row>
    <row r="57" spans="1:13" x14ac:dyDescent="0.25">
      <c r="A57" s="113" t="s">
        <v>83</v>
      </c>
      <c r="B57" s="114"/>
      <c r="C57" s="115"/>
      <c r="D57" s="21">
        <f>D55+D56</f>
        <v>146614.8665</v>
      </c>
      <c r="E57" s="21">
        <f>E55+E56</f>
        <v>147962.23406000002</v>
      </c>
      <c r="F57" s="21">
        <f>F55+F56</f>
        <v>149350.0226468</v>
      </c>
      <c r="G57" s="21">
        <f>G55+G56</f>
        <v>150779.44489120401</v>
      </c>
      <c r="H57" s="21">
        <f>H55+H56</f>
        <v>152251.74980294012</v>
      </c>
      <c r="I57" s="21">
        <f>SUM(D57:H57)</f>
        <v>746958.31790094427</v>
      </c>
    </row>
    <row r="58" spans="1:13" x14ac:dyDescent="0.25">
      <c r="A58" s="79"/>
      <c r="B58" s="81"/>
      <c r="C58" s="80"/>
      <c r="D58" s="25"/>
      <c r="E58" s="25"/>
      <c r="F58" s="25"/>
      <c r="G58" s="25"/>
      <c r="H58" s="25"/>
      <c r="I58" s="25"/>
    </row>
    <row r="59" spans="1:13" x14ac:dyDescent="0.25">
      <c r="A59" s="76" t="s">
        <v>84</v>
      </c>
      <c r="B59" s="77"/>
      <c r="C59" s="78"/>
      <c r="D59" s="21">
        <f t="shared" ref="D59:H61" si="7">D21+D55</f>
        <v>177939</v>
      </c>
      <c r="E59" s="21">
        <f t="shared" si="7"/>
        <v>181067.40000000002</v>
      </c>
      <c r="F59" s="21">
        <f t="shared" si="7"/>
        <v>184289.652</v>
      </c>
      <c r="G59" s="21">
        <f t="shared" si="7"/>
        <v>187608.57156000001</v>
      </c>
      <c r="H59" s="21">
        <f t="shared" si="7"/>
        <v>191027.05870680002</v>
      </c>
      <c r="I59" s="21">
        <f>SUM(D59:H59)</f>
        <v>921931.68226679997</v>
      </c>
    </row>
    <row r="60" spans="1:13" x14ac:dyDescent="0.25">
      <c r="A60" s="113" t="s">
        <v>85</v>
      </c>
      <c r="B60" s="114"/>
      <c r="C60" s="115"/>
      <c r="D60" s="22">
        <f t="shared" si="7"/>
        <v>59199.046500000004</v>
      </c>
      <c r="E60" s="22">
        <f t="shared" si="7"/>
        <v>59942.639460000006</v>
      </c>
      <c r="F60" s="22">
        <f t="shared" si="7"/>
        <v>60708.540208799997</v>
      </c>
      <c r="G60" s="22">
        <f t="shared" si="7"/>
        <v>61497.417980064005</v>
      </c>
      <c r="H60" s="22">
        <f t="shared" si="7"/>
        <v>62309.962084465922</v>
      </c>
      <c r="I60" s="22">
        <f>SUM(D60:H60)</f>
        <v>303657.60623332992</v>
      </c>
    </row>
    <row r="61" spans="1:13" x14ac:dyDescent="0.25">
      <c r="A61" s="113" t="s">
        <v>86</v>
      </c>
      <c r="B61" s="114"/>
      <c r="C61" s="115"/>
      <c r="D61" s="21">
        <f t="shared" si="7"/>
        <v>237138.0465</v>
      </c>
      <c r="E61" s="21">
        <f t="shared" si="7"/>
        <v>241010.03946000003</v>
      </c>
      <c r="F61" s="21">
        <f t="shared" si="7"/>
        <v>244998.1922088</v>
      </c>
      <c r="G61" s="21">
        <f t="shared" si="7"/>
        <v>249105.98954006401</v>
      </c>
      <c r="H61" s="21">
        <f t="shared" si="7"/>
        <v>253337.02079126594</v>
      </c>
      <c r="I61" s="21">
        <f>SUM(D61:H61)</f>
        <v>1225589.2885001299</v>
      </c>
    </row>
    <row r="62" spans="1:13" x14ac:dyDescent="0.25">
      <c r="A62" s="110" t="s">
        <v>87</v>
      </c>
      <c r="B62" s="111"/>
      <c r="C62" s="112"/>
      <c r="D62" s="65">
        <v>10000</v>
      </c>
      <c r="E62" s="65">
        <v>15000</v>
      </c>
      <c r="F62" s="65">
        <v>12000</v>
      </c>
      <c r="G62" s="65">
        <v>20000</v>
      </c>
      <c r="H62" s="65">
        <v>25000</v>
      </c>
      <c r="I62" s="21">
        <f>SUM(D62:H62)</f>
        <v>82000</v>
      </c>
    </row>
    <row r="63" spans="1:13" x14ac:dyDescent="0.25">
      <c r="A63" s="110" t="s">
        <v>88</v>
      </c>
      <c r="B63" s="111"/>
      <c r="C63" s="111"/>
      <c r="D63" s="43"/>
      <c r="E63" s="43"/>
      <c r="F63" s="43"/>
      <c r="G63" s="43"/>
      <c r="H63" s="43"/>
      <c r="I63" s="42"/>
    </row>
    <row r="64" spans="1:13" x14ac:dyDescent="0.25">
      <c r="A64" s="117" t="s">
        <v>89</v>
      </c>
      <c r="B64" s="122"/>
      <c r="C64" s="118"/>
      <c r="D64" s="62">
        <v>1500</v>
      </c>
      <c r="E64" s="62">
        <v>1500</v>
      </c>
      <c r="F64" s="62">
        <v>1500</v>
      </c>
      <c r="G64" s="62">
        <v>1500</v>
      </c>
      <c r="H64" s="62">
        <v>1500</v>
      </c>
      <c r="I64" s="25">
        <f>SUM(D64:H64)</f>
        <v>7500</v>
      </c>
    </row>
    <row r="65" spans="1:9" x14ac:dyDescent="0.25">
      <c r="A65" s="117" t="s">
        <v>90</v>
      </c>
      <c r="B65" s="122"/>
      <c r="C65" s="118"/>
      <c r="D65" s="62">
        <v>1900</v>
      </c>
      <c r="E65" s="62">
        <v>1900</v>
      </c>
      <c r="F65" s="62">
        <v>1900</v>
      </c>
      <c r="G65" s="62">
        <v>1900</v>
      </c>
      <c r="H65" s="62">
        <v>1900</v>
      </c>
      <c r="I65" s="25">
        <f>SUM(D65:H65)</f>
        <v>9500</v>
      </c>
    </row>
    <row r="66" spans="1:9" x14ac:dyDescent="0.25">
      <c r="A66" s="123"/>
      <c r="B66" s="123"/>
      <c r="C66" s="123"/>
      <c r="D66" s="123"/>
      <c r="E66" s="123"/>
      <c r="F66" s="123"/>
      <c r="G66" s="123"/>
      <c r="H66" s="123"/>
      <c r="I66" s="123"/>
    </row>
    <row r="67" spans="1:9" x14ac:dyDescent="0.25">
      <c r="A67" s="113" t="s">
        <v>91</v>
      </c>
      <c r="B67" s="114"/>
      <c r="C67" s="115"/>
      <c r="D67" s="21">
        <f>D64+D65</f>
        <v>3400</v>
      </c>
      <c r="E67" s="21">
        <f>E64+E65</f>
        <v>3400</v>
      </c>
      <c r="F67" s="21">
        <f>F64+F65</f>
        <v>3400</v>
      </c>
      <c r="G67" s="21">
        <f>G64+G65</f>
        <v>3400</v>
      </c>
      <c r="H67" s="21">
        <f>H64+H65</f>
        <v>3400</v>
      </c>
      <c r="I67" s="21">
        <f>SUM(D67:H67)</f>
        <v>17000</v>
      </c>
    </row>
    <row r="68" spans="1:9" x14ac:dyDescent="0.25">
      <c r="A68" s="110" t="s">
        <v>92</v>
      </c>
      <c r="B68" s="111"/>
      <c r="C68" s="111"/>
      <c r="D68" s="43"/>
      <c r="E68" s="43"/>
      <c r="F68" s="43"/>
      <c r="G68" s="43"/>
      <c r="H68" s="43"/>
      <c r="I68" s="42"/>
    </row>
    <row r="69" spans="1:9" x14ac:dyDescent="0.25">
      <c r="A69" s="32" t="s">
        <v>93</v>
      </c>
      <c r="B69" s="67" t="s">
        <v>9</v>
      </c>
      <c r="C69" s="44">
        <f>IF(B69="9 hrs. In-St",Tables!K2,IF(B69="18 hrs. In-St",Tables!K3,IF(B69="27 hrs. In-St",Tables!K4,"Select Credit Hours")))</f>
        <v>3632</v>
      </c>
      <c r="D69" s="27">
        <f>IFERROR(D46*$C$69,"0")</f>
        <v>3632</v>
      </c>
      <c r="E69" s="27">
        <f>IFERROR(E46*($C$69*1.01),"0")</f>
        <v>3668.32</v>
      </c>
      <c r="F69" s="27">
        <f>IFERROR(F46*($C$69*1.02),"0")</f>
        <v>3704.64</v>
      </c>
      <c r="G69" s="27">
        <f>IFERROR(G46*($C$69*1.03),"0")</f>
        <v>3740.96</v>
      </c>
      <c r="H69" s="27">
        <f>IFERROR(H46*($C$69*1.04),"0")</f>
        <v>3777.28</v>
      </c>
      <c r="I69" s="25">
        <f t="shared" ref="I69:I86" si="8">SUM(D69:H69)</f>
        <v>18523.199999999997</v>
      </c>
    </row>
    <row r="70" spans="1:9" x14ac:dyDescent="0.25">
      <c r="A70" s="32" t="s">
        <v>94</v>
      </c>
      <c r="B70" s="81"/>
      <c r="C70" s="44"/>
      <c r="D70" s="66">
        <v>0</v>
      </c>
      <c r="E70" s="66">
        <v>0</v>
      </c>
      <c r="F70" s="66">
        <v>0</v>
      </c>
      <c r="G70" s="66">
        <v>0</v>
      </c>
      <c r="H70" s="66">
        <v>0</v>
      </c>
      <c r="I70" s="45">
        <f>SUM(D70:H70)</f>
        <v>0</v>
      </c>
    </row>
    <row r="71" spans="1:9" x14ac:dyDescent="0.25">
      <c r="A71" s="117" t="s">
        <v>95</v>
      </c>
      <c r="B71" s="122"/>
      <c r="C71" s="118"/>
      <c r="D71" s="66">
        <v>10</v>
      </c>
      <c r="E71" s="66">
        <v>10</v>
      </c>
      <c r="F71" s="66">
        <v>10</v>
      </c>
      <c r="G71" s="66">
        <v>10</v>
      </c>
      <c r="H71" s="66">
        <v>10</v>
      </c>
      <c r="I71" s="45">
        <f t="shared" si="8"/>
        <v>50</v>
      </c>
    </row>
    <row r="72" spans="1:9" x14ac:dyDescent="0.25">
      <c r="A72" s="117" t="s">
        <v>96</v>
      </c>
      <c r="B72" s="122"/>
      <c r="C72" s="118"/>
      <c r="D72" s="66">
        <v>10</v>
      </c>
      <c r="E72" s="66">
        <v>10</v>
      </c>
      <c r="F72" s="66">
        <v>10</v>
      </c>
      <c r="G72" s="66">
        <v>10</v>
      </c>
      <c r="H72" s="66">
        <v>10</v>
      </c>
      <c r="I72" s="45">
        <f t="shared" si="8"/>
        <v>50</v>
      </c>
    </row>
    <row r="73" spans="1:9" x14ac:dyDescent="0.25">
      <c r="A73" s="117" t="s">
        <v>97</v>
      </c>
      <c r="B73" s="122"/>
      <c r="C73" s="118"/>
      <c r="D73" s="66">
        <v>10</v>
      </c>
      <c r="E73" s="66">
        <v>10</v>
      </c>
      <c r="F73" s="66">
        <v>10</v>
      </c>
      <c r="G73" s="66">
        <v>10</v>
      </c>
      <c r="H73" s="66">
        <v>10</v>
      </c>
      <c r="I73" s="45">
        <f t="shared" si="8"/>
        <v>50</v>
      </c>
    </row>
    <row r="74" spans="1:9" x14ac:dyDescent="0.25">
      <c r="A74" s="79" t="s">
        <v>98</v>
      </c>
      <c r="B74" s="81"/>
      <c r="C74" s="80"/>
      <c r="D74" s="66">
        <v>10</v>
      </c>
      <c r="E74" s="66">
        <v>10</v>
      </c>
      <c r="F74" s="66">
        <v>10</v>
      </c>
      <c r="G74" s="66">
        <v>10</v>
      </c>
      <c r="H74" s="66">
        <v>10</v>
      </c>
      <c r="I74" s="45">
        <f t="shared" si="8"/>
        <v>50</v>
      </c>
    </row>
    <row r="75" spans="1:9" x14ac:dyDescent="0.25">
      <c r="A75" s="117" t="s">
        <v>99</v>
      </c>
      <c r="B75" s="122"/>
      <c r="C75" s="118"/>
      <c r="D75" s="66">
        <v>15000</v>
      </c>
      <c r="E75" s="66">
        <v>10000</v>
      </c>
      <c r="F75" s="66">
        <v>0</v>
      </c>
      <c r="G75" s="66">
        <v>0</v>
      </c>
      <c r="H75" s="66">
        <v>0</v>
      </c>
      <c r="I75" s="45">
        <f t="shared" si="8"/>
        <v>25000</v>
      </c>
    </row>
    <row r="76" spans="1:9" x14ac:dyDescent="0.25">
      <c r="A76" s="79" t="s">
        <v>100</v>
      </c>
      <c r="B76" s="81"/>
      <c r="C76" s="80"/>
      <c r="D76" s="66">
        <v>10000</v>
      </c>
      <c r="E76" s="66">
        <v>10000</v>
      </c>
      <c r="F76" s="66">
        <v>10000</v>
      </c>
      <c r="G76" s="66">
        <v>10000</v>
      </c>
      <c r="H76" s="66">
        <v>10000</v>
      </c>
      <c r="I76" s="45">
        <f t="shared" si="8"/>
        <v>50000</v>
      </c>
    </row>
    <row r="77" spans="1:9" x14ac:dyDescent="0.25">
      <c r="A77" s="79" t="s">
        <v>101</v>
      </c>
      <c r="B77" s="81"/>
      <c r="C77" s="80"/>
      <c r="D77" s="66">
        <v>10</v>
      </c>
      <c r="E77" s="66">
        <v>10</v>
      </c>
      <c r="F77" s="66">
        <v>10</v>
      </c>
      <c r="G77" s="66">
        <v>10</v>
      </c>
      <c r="H77" s="66">
        <v>10</v>
      </c>
      <c r="I77" s="45">
        <f t="shared" si="8"/>
        <v>50</v>
      </c>
    </row>
    <row r="78" spans="1:9" x14ac:dyDescent="0.25">
      <c r="A78" s="79" t="s">
        <v>102</v>
      </c>
      <c r="B78" s="81"/>
      <c r="C78" s="80"/>
      <c r="D78" s="66">
        <v>10</v>
      </c>
      <c r="E78" s="66">
        <v>10</v>
      </c>
      <c r="F78" s="66">
        <v>10</v>
      </c>
      <c r="G78" s="66">
        <v>10</v>
      </c>
      <c r="H78" s="66">
        <v>10</v>
      </c>
      <c r="I78" s="45">
        <f t="shared" si="8"/>
        <v>50</v>
      </c>
    </row>
    <row r="79" spans="1:9" x14ac:dyDescent="0.25">
      <c r="A79" s="32" t="s">
        <v>103</v>
      </c>
      <c r="B79" s="131" t="s">
        <v>104</v>
      </c>
      <c r="C79" s="131"/>
      <c r="D79" s="66">
        <v>10</v>
      </c>
      <c r="E79" s="66">
        <v>10</v>
      </c>
      <c r="F79" s="66">
        <v>10</v>
      </c>
      <c r="G79" s="66">
        <v>10</v>
      </c>
      <c r="H79" s="66">
        <v>10</v>
      </c>
      <c r="I79" s="45">
        <f t="shared" si="8"/>
        <v>50</v>
      </c>
    </row>
    <row r="80" spans="1:9" x14ac:dyDescent="0.25">
      <c r="A80" s="32" t="s">
        <v>105</v>
      </c>
      <c r="B80" s="131" t="s">
        <v>106</v>
      </c>
      <c r="C80" s="131"/>
      <c r="D80" s="66">
        <v>10</v>
      </c>
      <c r="E80" s="66">
        <v>10</v>
      </c>
      <c r="F80" s="66">
        <v>10</v>
      </c>
      <c r="G80" s="66">
        <v>10</v>
      </c>
      <c r="H80" s="66">
        <v>10</v>
      </c>
      <c r="I80" s="45">
        <f t="shared" si="8"/>
        <v>50</v>
      </c>
    </row>
    <row r="81" spans="1:13" x14ac:dyDescent="0.25">
      <c r="A81" s="32" t="s">
        <v>107</v>
      </c>
      <c r="B81" s="131" t="s">
        <v>108</v>
      </c>
      <c r="C81" s="131"/>
      <c r="D81" s="66">
        <v>10</v>
      </c>
      <c r="E81" s="66">
        <v>10</v>
      </c>
      <c r="F81" s="66">
        <v>10</v>
      </c>
      <c r="G81" s="66">
        <v>10</v>
      </c>
      <c r="H81" s="66">
        <v>10</v>
      </c>
      <c r="I81" s="45">
        <f t="shared" si="8"/>
        <v>50</v>
      </c>
    </row>
    <row r="82" spans="1:13" x14ac:dyDescent="0.25">
      <c r="A82" s="113" t="s">
        <v>109</v>
      </c>
      <c r="B82" s="114"/>
      <c r="C82" s="115"/>
      <c r="D82" s="23">
        <f>SUM(D69:D81)</f>
        <v>28722</v>
      </c>
      <c r="E82" s="23">
        <f>SUM(E69:E81)</f>
        <v>23758.32</v>
      </c>
      <c r="F82" s="23">
        <f>SUM(F69:F81)</f>
        <v>13794.64</v>
      </c>
      <c r="G82" s="23">
        <f>SUM(G69:G81)</f>
        <v>13830.96</v>
      </c>
      <c r="H82" s="23">
        <f>SUM(H69:H81)</f>
        <v>13867.28</v>
      </c>
      <c r="I82" s="23">
        <f t="shared" si="8"/>
        <v>93973.199999999983</v>
      </c>
    </row>
    <row r="83" spans="1:13" x14ac:dyDescent="0.25">
      <c r="A83" s="124" t="s">
        <v>110</v>
      </c>
      <c r="B83" s="125"/>
      <c r="C83" s="126"/>
      <c r="D83" s="13">
        <f>D61+D62+D67+D82</f>
        <v>279260.0465</v>
      </c>
      <c r="E83" s="13">
        <f>E61+E62+E67+E82</f>
        <v>283168.35946000001</v>
      </c>
      <c r="F83" s="13">
        <f>F61+F62+F67+F82</f>
        <v>274192.83220880001</v>
      </c>
      <c r="G83" s="13">
        <f>G61+G62+G67+G82</f>
        <v>286336.94954006403</v>
      </c>
      <c r="H83" s="13">
        <f>H61+H62+H67+H82</f>
        <v>295604.30079126597</v>
      </c>
      <c r="I83" s="13">
        <f t="shared" si="8"/>
        <v>1418562.4885001299</v>
      </c>
    </row>
    <row r="84" spans="1:13" x14ac:dyDescent="0.25">
      <c r="A84" s="7" t="s">
        <v>111</v>
      </c>
      <c r="B84" s="8"/>
      <c r="C84" s="86" t="s">
        <v>15</v>
      </c>
      <c r="D84" s="14">
        <f>IF($C$84="MTDC",(D61+D67+D71+D72+D73+D74+D75+D77+D79+D80+D81),IF($C$84="TDC",(D61+D62+D67+D71+D72+D73+D74+D75+D76+D77+D78+D79+D80+D81),"-"))</f>
        <v>275628.0465</v>
      </c>
      <c r="E84" s="14">
        <f>IF($C$84="MTDC",(E61+E67+E71+E72+E73+E74+E75+E77+E79+E80+E81),IF($C$84="TDC",(E61+E62+E67+E71+E72+E73+E74+E75+E76+E77+E78+E79+E80+E81),"-"))</f>
        <v>279500.03946</v>
      </c>
      <c r="F84" s="14">
        <f>IF($C$84="MTDC",(F61+F67+F71+F72+F73+F74+F75+F77+F79+F80+F81),IF($C$84="TDC",(F61+F62+F67+F71+F72+F73+F74+F75+F76+F77+F78+F79+F80+F81),"-"))</f>
        <v>270488.1922088</v>
      </c>
      <c r="G84" s="14">
        <f>IF($C$84="MTDC",(G61+G67+G71+G72+G73+G74+G75+G77+G79+G80+G81),IF($C$84="TDC",(G61+G62+G67+G71+G72+G73+G74+G75+G76+G77+G78+G79+G80+G81),"-"))</f>
        <v>282595.98954006401</v>
      </c>
      <c r="H84" s="14">
        <f>IF($C$84="MTDC",(H61+H67+H71+H72+H73+H74+H75+H77+H79+H80+H81),IF($C$84="TDC",(H61+H62+H67+H71+H72+H73+H74+H75+H76+H77+H78+H79+H80+H81),"-"))</f>
        <v>291827.02079126594</v>
      </c>
      <c r="I84" s="15">
        <f t="shared" si="8"/>
        <v>1400039.2885001299</v>
      </c>
    </row>
    <row r="85" spans="1:13" x14ac:dyDescent="0.25">
      <c r="A85" s="82" t="s">
        <v>112</v>
      </c>
      <c r="B85" s="83"/>
      <c r="C85" s="68">
        <v>0.54</v>
      </c>
      <c r="D85" s="72">
        <f>D84*$C$85</f>
        <v>148839.14511000001</v>
      </c>
      <c r="E85" s="13">
        <f>E84*$C$85</f>
        <v>150930.0213084</v>
      </c>
      <c r="F85" s="13">
        <f>F84*$C$85</f>
        <v>146063.62379275201</v>
      </c>
      <c r="G85" s="13">
        <f>G84*$C$85</f>
        <v>152601.83435163458</v>
      </c>
      <c r="H85" s="13">
        <f>H84*$C$85</f>
        <v>157586.59122728361</v>
      </c>
      <c r="I85" s="13">
        <f t="shared" si="8"/>
        <v>756021.21579007024</v>
      </c>
    </row>
    <row r="86" spans="1:13" ht="18.75" x14ac:dyDescent="0.3">
      <c r="A86" s="127" t="s">
        <v>113</v>
      </c>
      <c r="B86" s="128"/>
      <c r="C86" s="129"/>
      <c r="D86" s="16">
        <f>D83+D85</f>
        <v>428099.19160999998</v>
      </c>
      <c r="E86" s="16">
        <f>E83+E85</f>
        <v>434098.38076840003</v>
      </c>
      <c r="F86" s="16">
        <f>F83+F85</f>
        <v>420256.45600155205</v>
      </c>
      <c r="G86" s="16">
        <f>G83+G85</f>
        <v>438938.78389169858</v>
      </c>
      <c r="H86" s="16">
        <f>H83+H85</f>
        <v>453190.89201854961</v>
      </c>
      <c r="I86" s="16">
        <f t="shared" si="8"/>
        <v>2174583.7042902</v>
      </c>
    </row>
    <row r="87" spans="1:13" ht="18.75" x14ac:dyDescent="0.3">
      <c r="A87" s="9"/>
      <c r="B87" s="10"/>
      <c r="C87" s="11"/>
      <c r="D87" s="12"/>
      <c r="E87" s="12"/>
      <c r="F87" s="12"/>
      <c r="G87" s="12"/>
      <c r="H87" s="12"/>
      <c r="I87" s="12"/>
    </row>
    <row r="88" spans="1:13" s="46" customFormat="1" x14ac:dyDescent="0.25">
      <c r="A88" s="130" t="s">
        <v>114</v>
      </c>
      <c r="B88" s="130"/>
      <c r="C88" s="130"/>
      <c r="D88" s="45"/>
      <c r="E88" s="45"/>
      <c r="F88" s="45"/>
      <c r="G88" s="45"/>
      <c r="H88" s="45"/>
      <c r="I88" s="45"/>
    </row>
    <row r="89" spans="1:13" x14ac:dyDescent="0.25">
      <c r="A89" s="19" t="s">
        <v>115</v>
      </c>
      <c r="B89" s="20"/>
      <c r="C89" s="18"/>
      <c r="D89" s="66">
        <v>300000</v>
      </c>
      <c r="E89" s="66">
        <v>300000</v>
      </c>
      <c r="F89" s="66">
        <v>300000</v>
      </c>
      <c r="G89" s="66">
        <v>300000</v>
      </c>
      <c r="H89" s="66">
        <v>300000</v>
      </c>
      <c r="I89" s="17">
        <f>SUM(D89:H89)</f>
        <v>1500000</v>
      </c>
      <c r="M89" s="6"/>
    </row>
    <row r="90" spans="1:13" x14ac:dyDescent="0.25">
      <c r="A90" s="19" t="s">
        <v>116</v>
      </c>
      <c r="B90" s="20"/>
      <c r="C90" s="18"/>
      <c r="D90" s="17">
        <f>IF(D89&lt;&gt;"",D89-D83,"NA")</f>
        <v>20739.953500000003</v>
      </c>
      <c r="E90" s="17">
        <f>IF(E89&lt;&gt;"",E89-E83,"NA")</f>
        <v>16831.640539999993</v>
      </c>
      <c r="F90" s="17">
        <f>IF(F89&lt;&gt;"",F89-F83,"NA")</f>
        <v>25807.167791199987</v>
      </c>
      <c r="G90" s="17">
        <f>IF(G89&lt;&gt;"",G89-G83,"NA")</f>
        <v>13663.05045993597</v>
      </c>
      <c r="H90" s="17">
        <f>IF(H89&lt;&gt;"",H89-H83,"NA")</f>
        <v>4395.6992087340332</v>
      </c>
      <c r="I90" s="17">
        <f>SUM(D90:H90)</f>
        <v>81437.511499869986</v>
      </c>
    </row>
    <row r="91" spans="1:13" s="46" customFormat="1" x14ac:dyDescent="0.25">
      <c r="A91" s="35"/>
      <c r="B91" s="37"/>
      <c r="C91" s="28"/>
      <c r="D91" s="45"/>
      <c r="E91" s="45"/>
      <c r="F91" s="45"/>
      <c r="G91" s="45"/>
      <c r="H91" s="45"/>
      <c r="I91" s="45"/>
    </row>
    <row r="92" spans="1:13" x14ac:dyDescent="0.25">
      <c r="A92" s="19" t="s">
        <v>117</v>
      </c>
      <c r="B92" s="20"/>
      <c r="C92" s="18"/>
      <c r="D92" s="66"/>
      <c r="E92" s="66"/>
      <c r="F92" s="66"/>
      <c r="G92" s="66"/>
      <c r="H92" s="66"/>
      <c r="I92" s="17">
        <f>SUM(D92:H92)</f>
        <v>0</v>
      </c>
    </row>
    <row r="93" spans="1:13" x14ac:dyDescent="0.25">
      <c r="A93" s="19" t="s">
        <v>118</v>
      </c>
      <c r="B93" s="20"/>
      <c r="C93" s="18"/>
      <c r="D93" s="17" t="str">
        <f>IF(D92&lt;&gt;"",D92-D85,"NA")</f>
        <v>NA</v>
      </c>
      <c r="E93" s="17" t="str">
        <f t="shared" ref="E93:H93" si="9">IF(E92&lt;&gt;"",E92-E85,"NA")</f>
        <v>NA</v>
      </c>
      <c r="F93" s="17" t="str">
        <f t="shared" si="9"/>
        <v>NA</v>
      </c>
      <c r="G93" s="17" t="str">
        <f t="shared" si="9"/>
        <v>NA</v>
      </c>
      <c r="H93" s="17" t="str">
        <f t="shared" si="9"/>
        <v>NA</v>
      </c>
      <c r="I93" s="17">
        <f>SUM(D93:H93)</f>
        <v>0</v>
      </c>
    </row>
    <row r="94" spans="1:13" s="46" customFormat="1" x14ac:dyDescent="0.25">
      <c r="A94" s="35"/>
      <c r="B94" s="37"/>
      <c r="C94" s="28"/>
      <c r="D94" s="45"/>
      <c r="E94" s="45"/>
      <c r="F94" s="45"/>
      <c r="G94" s="45"/>
      <c r="H94" s="45"/>
      <c r="I94" s="45"/>
    </row>
    <row r="95" spans="1:13" x14ac:dyDescent="0.25">
      <c r="A95" s="19" t="s">
        <v>119</v>
      </c>
      <c r="B95" s="20"/>
      <c r="C95" s="18"/>
      <c r="D95" s="66"/>
      <c r="E95" s="66"/>
      <c r="F95" s="66"/>
      <c r="G95" s="66"/>
      <c r="H95" s="66"/>
      <c r="I95" s="17">
        <f>SUM(D95:H95)</f>
        <v>0</v>
      </c>
    </row>
    <row r="96" spans="1:13" x14ac:dyDescent="0.25">
      <c r="A96" s="19" t="s">
        <v>120</v>
      </c>
      <c r="B96" s="20"/>
      <c r="C96" s="18"/>
      <c r="D96" s="17" t="str">
        <f>IF(D95&lt;&gt;"",D95-D86,"NA")</f>
        <v>NA</v>
      </c>
      <c r="E96" s="17" t="str">
        <f>IF(E95&lt;&gt;"",E95-E86,"NA")</f>
        <v>NA</v>
      </c>
      <c r="F96" s="17" t="str">
        <f>IF(F95&lt;&gt;"",F95-F86,"NA")</f>
        <v>NA</v>
      </c>
      <c r="G96" s="17" t="str">
        <f>IF(G95&lt;&gt;"",G95-G86,"NA")</f>
        <v>NA</v>
      </c>
      <c r="H96" s="17" t="str">
        <f>IF(H95&lt;&gt;"",H95-H86,"NA")</f>
        <v>NA</v>
      </c>
      <c r="I96" s="17">
        <f>SUM(D96:H96)</f>
        <v>0</v>
      </c>
    </row>
  </sheetData>
  <sheetProtection algorithmName="SHA-512" hashValue="cAGUbI27WjCZZLNiHbG9+eK2bDlPw4KlotzWT8wMzjSaGhUeVdJJP/iig1qSYp0xL8mtLLJGO3Gg6jRKc4f+tQ==" saltValue="eOnur0g3WbLksOfFNZ6SUA==" spinCount="100000" sheet="1" objects="1" scenarios="1"/>
  <mergeCells count="45">
    <mergeCell ref="A83:C83"/>
    <mergeCell ref="A86:C86"/>
    <mergeCell ref="A88:C88"/>
    <mergeCell ref="A73:C73"/>
    <mergeCell ref="A75:C75"/>
    <mergeCell ref="B79:C79"/>
    <mergeCell ref="B80:C80"/>
    <mergeCell ref="B81:C81"/>
    <mergeCell ref="A82:C82"/>
    <mergeCell ref="A72:C72"/>
    <mergeCell ref="A57:C57"/>
    <mergeCell ref="A60:C60"/>
    <mergeCell ref="A61:C61"/>
    <mergeCell ref="A62:C62"/>
    <mergeCell ref="A63:C63"/>
    <mergeCell ref="A64:C64"/>
    <mergeCell ref="A65:C65"/>
    <mergeCell ref="A66:I66"/>
    <mergeCell ref="A67:C67"/>
    <mergeCell ref="A68:C68"/>
    <mergeCell ref="A71:C71"/>
    <mergeCell ref="A56:C56"/>
    <mergeCell ref="A32:B32"/>
    <mergeCell ref="A37:B37"/>
    <mergeCell ref="B41:C41"/>
    <mergeCell ref="A42:B42"/>
    <mergeCell ref="A45:C45"/>
    <mergeCell ref="B46:C46"/>
    <mergeCell ref="A50:C50"/>
    <mergeCell ref="B51:C51"/>
    <mergeCell ref="A52:B52"/>
    <mergeCell ref="A54:C54"/>
    <mergeCell ref="A55:C55"/>
    <mergeCell ref="A27:B27"/>
    <mergeCell ref="A1:C2"/>
    <mergeCell ref="D1:I1"/>
    <mergeCell ref="B3:C3"/>
    <mergeCell ref="A5:C5"/>
    <mergeCell ref="A7:B7"/>
    <mergeCell ref="A12:B12"/>
    <mergeCell ref="A17:B17"/>
    <mergeCell ref="A21:C21"/>
    <mergeCell ref="A22:C22"/>
    <mergeCell ref="A23:C23"/>
    <mergeCell ref="A25:C25"/>
  </mergeCells>
  <conditionalFormatting sqref="D8:H9">
    <cfRule type="cellIs" dxfId="55" priority="37" operator="equal">
      <formula>#VALUE!</formula>
    </cfRule>
    <cfRule type="cellIs" dxfId="54" priority="38" operator="equal">
      <formula>0</formula>
    </cfRule>
  </conditionalFormatting>
  <conditionalFormatting sqref="D13:H13">
    <cfRule type="cellIs" dxfId="53" priority="35" operator="equal">
      <formula>#VALUE!</formula>
    </cfRule>
    <cfRule type="cellIs" dxfId="52" priority="36" operator="equal">
      <formula>0</formula>
    </cfRule>
  </conditionalFormatting>
  <conditionalFormatting sqref="D18:H18">
    <cfRule type="cellIs" dxfId="51" priority="33" operator="equal">
      <formula>#VALUE!</formula>
    </cfRule>
    <cfRule type="cellIs" dxfId="50" priority="34" operator="equal">
      <formula>0</formula>
    </cfRule>
  </conditionalFormatting>
  <conditionalFormatting sqref="D44:H44">
    <cfRule type="cellIs" dxfId="49" priority="27" operator="equal">
      <formula>#VALUE!</formula>
    </cfRule>
    <cfRule type="cellIs" dxfId="48" priority="28" operator="equal">
      <formula>0</formula>
    </cfRule>
  </conditionalFormatting>
  <conditionalFormatting sqref="D49:H49">
    <cfRule type="cellIs" dxfId="47" priority="25" operator="equal">
      <formula>#VALUE!</formula>
    </cfRule>
    <cfRule type="cellIs" dxfId="46" priority="26" operator="equal">
      <formula>0</formula>
    </cfRule>
  </conditionalFormatting>
  <conditionalFormatting sqref="D69:H69">
    <cfRule type="cellIs" dxfId="45" priority="23" operator="equal">
      <formula>#VALUE!</formula>
    </cfRule>
    <cfRule type="cellIs" dxfId="44" priority="24" operator="equal">
      <formula>0</formula>
    </cfRule>
  </conditionalFormatting>
  <conditionalFormatting sqref="D28:H28">
    <cfRule type="cellIs" dxfId="43" priority="21" operator="equal">
      <formula>#VALUE!</formula>
    </cfRule>
    <cfRule type="cellIs" dxfId="42" priority="22" operator="equal">
      <formula>0</formula>
    </cfRule>
  </conditionalFormatting>
  <conditionalFormatting sqref="D33:H33">
    <cfRule type="cellIs" dxfId="41" priority="17" operator="equal">
      <formula>#VALUE!</formula>
    </cfRule>
    <cfRule type="cellIs" dxfId="40" priority="18" operator="equal">
      <formula>0</formula>
    </cfRule>
  </conditionalFormatting>
  <conditionalFormatting sqref="D38:H38">
    <cfRule type="cellIs" dxfId="39" priority="13" operator="equal">
      <formula>#VALUE!</formula>
    </cfRule>
    <cfRule type="cellIs" dxfId="38" priority="14" operator="equal">
      <formula>0</formula>
    </cfRule>
  </conditionalFormatting>
  <conditionalFormatting sqref="D14:H14">
    <cfRule type="cellIs" dxfId="37" priority="9" operator="equal">
      <formula>#VALUE!</formula>
    </cfRule>
    <cfRule type="cellIs" dxfId="36" priority="10" operator="equal">
      <formula>0</formula>
    </cfRule>
  </conditionalFormatting>
  <conditionalFormatting sqref="D19:H19">
    <cfRule type="cellIs" dxfId="35" priority="7" operator="equal">
      <formula>#VALUE!</formula>
    </cfRule>
    <cfRule type="cellIs" dxfId="34" priority="8" operator="equal">
      <formula>0</formula>
    </cfRule>
  </conditionalFormatting>
  <conditionalFormatting sqref="D29:H29">
    <cfRule type="cellIs" dxfId="33" priority="5" operator="equal">
      <formula>#VALUE!</formula>
    </cfRule>
    <cfRule type="cellIs" dxfId="32" priority="6" operator="equal">
      <formula>0</formula>
    </cfRule>
  </conditionalFormatting>
  <conditionalFormatting sqref="D34:H34">
    <cfRule type="cellIs" dxfId="31" priority="3" operator="equal">
      <formula>#VALUE!</formula>
    </cfRule>
    <cfRule type="cellIs" dxfId="30" priority="4" operator="equal">
      <formula>0</formula>
    </cfRule>
  </conditionalFormatting>
  <conditionalFormatting sqref="D39:H39">
    <cfRule type="cellIs" dxfId="29" priority="1" operator="equal">
      <formula>#VALUE!</formula>
    </cfRule>
    <cfRule type="cellIs" dxfId="28" priority="2" operator="equal">
      <formula>0</formula>
    </cfRule>
  </conditionalFormatting>
  <pageMargins left="0.7" right="0.7" top="0.75" bottom="0.75" header="0.3" footer="0.3"/>
  <pageSetup scale="5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Tables!$M$1:$M$3</xm:f>
          </x14:formula1>
          <xm:sqref>C84</xm:sqref>
        </x14:dataValidation>
        <x14:dataValidation type="list" allowBlank="1" showInputMessage="1" showErrorMessage="1" xr:uid="{00000000-0002-0000-0300-000001000000}">
          <x14:formula1>
            <xm:f>Tables!$J$1:$J$4</xm:f>
          </x14:formula1>
          <xm:sqref>B69</xm:sqref>
        </x14:dataValidation>
        <x14:dataValidation type="list" allowBlank="1" showInputMessage="1" showErrorMessage="1" xr:uid="{00000000-0002-0000-0300-000002000000}">
          <x14:formula1>
            <xm:f>Tables!$G$1:$G$3</xm:f>
          </x14:formula1>
          <xm:sqref>B49</xm:sqref>
        </x14:dataValidation>
        <x14:dataValidation type="list" allowBlank="1" showInputMessage="1" showErrorMessage="1" xr:uid="{00000000-0002-0000-0300-000003000000}">
          <x14:formula1>
            <xm:f>Tables!$D$1:$D$6</xm:f>
          </x14:formula1>
          <xm:sqref>B9 B14 B19 B44 B29 B34 B39</xm:sqref>
        </x14:dataValidation>
        <x14:dataValidation type="list" allowBlank="1" showInputMessage="1" showErrorMessage="1" xr:uid="{00000000-0002-0000-0300-000004000000}">
          <x14:formula1>
            <xm:f>Tables!$A$1:$A$6</xm:f>
          </x14:formula1>
          <xm:sqref>B38 B8 B13 B18 B28 B33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R96"/>
  <sheetViews>
    <sheetView zoomScaleNormal="100" workbookViewId="0">
      <pane ySplit="3" topLeftCell="A49" activePane="bottomLeft" state="frozen"/>
      <selection activeCell="E38" sqref="E38"/>
      <selection pane="bottomLeft" activeCell="A72" sqref="A72:C72"/>
    </sheetView>
  </sheetViews>
  <sheetFormatPr defaultRowHeight="15" x14ac:dyDescent="0.25"/>
  <cols>
    <col min="1" max="1" width="47.28515625" customWidth="1"/>
    <col min="2" max="2" width="19.5703125" customWidth="1"/>
    <col min="3" max="3" width="19.42578125" customWidth="1"/>
    <col min="4" max="5" width="19.85546875" bestFit="1" customWidth="1"/>
    <col min="6" max="8" width="19.85546875" customWidth="1"/>
    <col min="9" max="9" width="19.85546875" bestFit="1" customWidth="1"/>
  </cols>
  <sheetData>
    <row r="1" spans="1:9" ht="18.75" x14ac:dyDescent="0.3">
      <c r="A1" s="101" t="s">
        <v>121</v>
      </c>
      <c r="B1" s="102"/>
      <c r="C1" s="103"/>
      <c r="D1" s="107" t="s">
        <v>49</v>
      </c>
      <c r="E1" s="107"/>
      <c r="F1" s="107"/>
      <c r="G1" s="107"/>
      <c r="H1" s="107"/>
      <c r="I1" s="107"/>
    </row>
    <row r="2" spans="1:9" ht="15" customHeight="1" x14ac:dyDescent="0.25">
      <c r="A2" s="104"/>
      <c r="B2" s="105"/>
      <c r="C2" s="106"/>
      <c r="D2" s="1" t="s">
        <v>50</v>
      </c>
      <c r="E2" s="1" t="s">
        <v>51</v>
      </c>
      <c r="F2" s="1" t="s">
        <v>52</v>
      </c>
      <c r="G2" s="1" t="s">
        <v>53</v>
      </c>
      <c r="H2" s="1" t="s">
        <v>54</v>
      </c>
      <c r="I2" s="1" t="s">
        <v>55</v>
      </c>
    </row>
    <row r="3" spans="1:9" ht="15" customHeight="1" x14ac:dyDescent="0.25">
      <c r="A3" s="5"/>
      <c r="B3" s="108" t="s">
        <v>122</v>
      </c>
      <c r="C3" s="109"/>
      <c r="D3" s="56"/>
      <c r="E3" s="56"/>
      <c r="F3" s="56"/>
      <c r="G3" s="56"/>
      <c r="H3" s="56"/>
      <c r="I3" s="2"/>
    </row>
    <row r="4" spans="1:9" ht="15" customHeight="1" x14ac:dyDescent="0.25">
      <c r="A4" s="5"/>
      <c r="B4" s="92" t="s">
        <v>139</v>
      </c>
      <c r="C4" s="93"/>
      <c r="D4" s="56"/>
      <c r="E4" s="57"/>
      <c r="F4" s="58"/>
      <c r="G4" s="58"/>
      <c r="H4" s="58"/>
      <c r="I4" s="2"/>
    </row>
    <row r="5" spans="1:9" x14ac:dyDescent="0.25">
      <c r="A5" s="110" t="s">
        <v>57</v>
      </c>
      <c r="B5" s="111"/>
      <c r="C5" s="112"/>
      <c r="D5" s="24"/>
      <c r="E5" s="24"/>
      <c r="F5" s="24"/>
      <c r="G5" s="24"/>
      <c r="H5" s="24"/>
      <c r="I5" s="24"/>
    </row>
    <row r="6" spans="1:9" x14ac:dyDescent="0.25">
      <c r="A6" s="60" t="s">
        <v>58</v>
      </c>
      <c r="B6" s="28" t="s">
        <v>59</v>
      </c>
      <c r="C6" s="59"/>
      <c r="D6" s="25">
        <f>$C$6*$C$7</f>
        <v>0</v>
      </c>
      <c r="E6" s="25">
        <f>IF(E3&lt;&gt;"",(D6*$C$4)+D6,0)</f>
        <v>0</v>
      </c>
      <c r="F6" s="25">
        <f>IF(F3&lt;&gt;"",(E6*$C$4)+E6,0)</f>
        <v>0</v>
      </c>
      <c r="G6" s="25">
        <f>IF(G3&lt;&gt;"",(F6*$C$4)+F6,0)</f>
        <v>0</v>
      </c>
      <c r="H6" s="25">
        <f>IF(H3&lt;&gt;"",(G6*$C$4)+G6,0)</f>
        <v>0</v>
      </c>
      <c r="I6" s="25">
        <f>SUM(D6:H6)</f>
        <v>0</v>
      </c>
    </row>
    <row r="7" spans="1:9" x14ac:dyDescent="0.25">
      <c r="A7" s="99" t="s">
        <v>60</v>
      </c>
      <c r="B7" s="100"/>
      <c r="C7" s="59"/>
      <c r="D7" s="26"/>
      <c r="E7" s="26"/>
      <c r="F7" s="26"/>
      <c r="G7" s="26"/>
      <c r="H7" s="26"/>
      <c r="I7" s="26"/>
    </row>
    <row r="8" spans="1:9" x14ac:dyDescent="0.25">
      <c r="A8" s="34" t="s">
        <v>61</v>
      </c>
      <c r="B8" s="60" t="s">
        <v>0</v>
      </c>
      <c r="C8" s="91" t="str">
        <f>(IF(B8="FRS",Tables!B2,IF(B8="ORP",Tables!B3,IF(B8="DROP",Tables!B4,IF(B8="OPS Students",Tables!B5,IF(B8="OPS Non-Students",Tables!B6,"SELECT RATE"))))))</f>
        <v>SELECT RATE</v>
      </c>
      <c r="D8" s="27" t="str">
        <f>IFERROR(D6*$C$8,"0")</f>
        <v>0</v>
      </c>
      <c r="E8" s="27" t="str">
        <f>IFERROR(E6*$C$8,"0")</f>
        <v>0</v>
      </c>
      <c r="F8" s="27" t="str">
        <f>IFERROR(F6*$C$8,"0")</f>
        <v>0</v>
      </c>
      <c r="G8" s="27" t="str">
        <f>IFERROR(G6*$C$8,"0")</f>
        <v>0</v>
      </c>
      <c r="H8" s="27" t="str">
        <f>IFERROR(H6*$C$8,"0")</f>
        <v>0</v>
      </c>
      <c r="I8" s="25">
        <f>SUM(D8:H8)</f>
        <v>0</v>
      </c>
    </row>
    <row r="9" spans="1:9" x14ac:dyDescent="0.25">
      <c r="A9" s="35" t="s">
        <v>62</v>
      </c>
      <c r="B9" s="60" t="s">
        <v>2</v>
      </c>
      <c r="C9" s="30" t="str">
        <f>(IF(B9="Individual",Tables!E2,IF(B9="Spouse",Tables!E3,IF(B9="Family",Tables!E4,IF(B9="TBD",Tables!E5,IF(B9="None",0,"SELECT INS"))))))</f>
        <v>SELECT INS</v>
      </c>
      <c r="D9" s="27">
        <f>IF(D3&lt;&gt;"",IFERROR($C$7*$C$9,"0"),0)</f>
        <v>0</v>
      </c>
      <c r="E9" s="27">
        <f>IF(E3&lt;&gt;"",IFERROR($C$7*$C$9,"0"),0)</f>
        <v>0</v>
      </c>
      <c r="F9" s="27">
        <f>IF(F3&lt;&gt;"",IFERROR($C$7*$C$9,"0"),0)</f>
        <v>0</v>
      </c>
      <c r="G9" s="27">
        <f>IF(G3&lt;&gt;"",IFERROR($C$7*$C$9,"0"),0)</f>
        <v>0</v>
      </c>
      <c r="H9" s="27">
        <f>IF(H3&lt;&gt;"",IFERROR($C$7*$C$9,"0"),0)</f>
        <v>0</v>
      </c>
      <c r="I9" s="25">
        <f>SUM(D9:H9)</f>
        <v>0</v>
      </c>
    </row>
    <row r="10" spans="1:9" x14ac:dyDescent="0.25">
      <c r="A10" s="32"/>
      <c r="B10" s="33"/>
      <c r="C10" s="31"/>
      <c r="D10" s="26"/>
      <c r="E10" s="26"/>
      <c r="F10" s="26"/>
      <c r="G10" s="26"/>
      <c r="H10" s="26"/>
      <c r="I10" s="26"/>
    </row>
    <row r="11" spans="1:9" x14ac:dyDescent="0.25">
      <c r="A11" s="60" t="s">
        <v>58</v>
      </c>
      <c r="B11" s="28" t="s">
        <v>59</v>
      </c>
      <c r="C11" s="59"/>
      <c r="D11" s="25">
        <f>$C$11*$C$12</f>
        <v>0</v>
      </c>
      <c r="E11" s="25">
        <f>IF(E3&lt;&gt;"",(D11*$C$4)+D11,0)</f>
        <v>0</v>
      </c>
      <c r="F11" s="25">
        <f>IF(F3&lt;&gt;"",(E11*$C$4)+E11,0)</f>
        <v>0</v>
      </c>
      <c r="G11" s="25">
        <f>IF(G3&lt;&gt;"",(F11*$C$4)+F11,0)</f>
        <v>0</v>
      </c>
      <c r="H11" s="25">
        <f>IF(H3&lt;&gt;"",(G11*$C$4)+G11,0)</f>
        <v>0</v>
      </c>
      <c r="I11" s="25">
        <f>SUM(D11:H11)</f>
        <v>0</v>
      </c>
    </row>
    <row r="12" spans="1:9" x14ac:dyDescent="0.25">
      <c r="A12" s="99" t="s">
        <v>60</v>
      </c>
      <c r="B12" s="100"/>
      <c r="C12" s="60"/>
      <c r="D12" s="26"/>
      <c r="E12" s="26"/>
      <c r="F12" s="26"/>
      <c r="G12" s="26"/>
      <c r="H12" s="26"/>
      <c r="I12" s="26"/>
    </row>
    <row r="13" spans="1:9" x14ac:dyDescent="0.25">
      <c r="A13" s="34" t="s">
        <v>61</v>
      </c>
      <c r="B13" s="60" t="s">
        <v>0</v>
      </c>
      <c r="C13" s="91" t="str">
        <f>(IF(B13="FRS",Tables!B2,IF(B13="ORP",Tables!B3,IF(B13="DROP",Tables!B4,IF(B13="OPS Students",Tables!B5,IF(B13="OPS Non-Students",Tables!B6,"SELECT RATE"))))))</f>
        <v>SELECT RATE</v>
      </c>
      <c r="D13" s="27" t="str">
        <f>IFERROR(D11*$C$13,"0")</f>
        <v>0</v>
      </c>
      <c r="E13" s="27" t="str">
        <f>IFERROR(E11*$C$13,"0")</f>
        <v>0</v>
      </c>
      <c r="F13" s="27" t="str">
        <f>IFERROR(F11*$C$13,"0")</f>
        <v>0</v>
      </c>
      <c r="G13" s="27" t="str">
        <f>IFERROR(G11*$C$13,"0")</f>
        <v>0</v>
      </c>
      <c r="H13" s="27" t="str">
        <f>IFERROR(H11*$C$13,"0")</f>
        <v>0</v>
      </c>
      <c r="I13" s="25">
        <f>SUM(D13:H13)</f>
        <v>0</v>
      </c>
    </row>
    <row r="14" spans="1:9" x14ac:dyDescent="0.25">
      <c r="A14" s="35" t="s">
        <v>62</v>
      </c>
      <c r="B14" s="60" t="s">
        <v>2</v>
      </c>
      <c r="C14" s="30" t="str">
        <f>(IF(B14="Individual",Tables!E2,IF(B14="Spouse",Tables!E3,IF(B14="Family",Tables!E4,IF(B14="TBD",Tables!E5,IF(B14="None",0,"SELECT INS"))))))</f>
        <v>SELECT INS</v>
      </c>
      <c r="D14" s="27">
        <f>IF(D3&lt;&gt;"",IFERROR($C$12*$C$14,"0"),0)</f>
        <v>0</v>
      </c>
      <c r="E14" s="27">
        <f t="shared" ref="E14:H14" si="0">IF(E3&lt;&gt;"",IFERROR($C$12*$C$14,"0"),0)</f>
        <v>0</v>
      </c>
      <c r="F14" s="27">
        <f t="shared" si="0"/>
        <v>0</v>
      </c>
      <c r="G14" s="27">
        <f t="shared" si="0"/>
        <v>0</v>
      </c>
      <c r="H14" s="27">
        <f t="shared" si="0"/>
        <v>0</v>
      </c>
      <c r="I14" s="25">
        <f>SUM(D14:H14)</f>
        <v>0</v>
      </c>
    </row>
    <row r="15" spans="1:9" x14ac:dyDescent="0.25">
      <c r="A15" s="32"/>
      <c r="B15" s="33"/>
      <c r="C15" s="33"/>
      <c r="D15" s="26"/>
      <c r="E15" s="25"/>
      <c r="F15" s="26"/>
      <c r="G15" s="26"/>
      <c r="H15" s="26"/>
      <c r="I15" s="26"/>
    </row>
    <row r="16" spans="1:9" x14ac:dyDescent="0.25">
      <c r="A16" s="60" t="s">
        <v>58</v>
      </c>
      <c r="B16" s="28" t="s">
        <v>59</v>
      </c>
      <c r="C16" s="59"/>
      <c r="D16" s="25">
        <f>$C$16*$C$17</f>
        <v>0</v>
      </c>
      <c r="E16" s="25">
        <f>IF(E3&lt;&gt;"",(D16*$C$4)+D16,0)</f>
        <v>0</v>
      </c>
      <c r="F16" s="25">
        <f t="shared" ref="F16:H16" si="1">IF(F3&lt;&gt;"",(E16*$C$4)+E16,0)</f>
        <v>0</v>
      </c>
      <c r="G16" s="25">
        <f t="shared" si="1"/>
        <v>0</v>
      </c>
      <c r="H16" s="25">
        <f t="shared" si="1"/>
        <v>0</v>
      </c>
      <c r="I16" s="25">
        <f>SUM(D16:H16)</f>
        <v>0</v>
      </c>
    </row>
    <row r="17" spans="1:18" x14ac:dyDescent="0.25">
      <c r="A17" s="99" t="s">
        <v>60</v>
      </c>
      <c r="B17" s="100"/>
      <c r="C17" s="60"/>
      <c r="D17" s="26"/>
      <c r="E17" s="26"/>
      <c r="F17" s="26"/>
      <c r="G17" s="26"/>
      <c r="H17" s="26"/>
      <c r="I17" s="26"/>
    </row>
    <row r="18" spans="1:18" x14ac:dyDescent="0.25">
      <c r="A18" s="34" t="s">
        <v>61</v>
      </c>
      <c r="B18" s="60" t="s">
        <v>0</v>
      </c>
      <c r="C18" s="91" t="str">
        <f>(IF(B18="FRS",Tables!B2,IF(B18="ORP",Tables!B3,IF(B18="DROP",Tables!B4,IF(B18="OPS Students",Tables!B5,IF(B18="OPS Non-Students",Tables!B6,"SELECT RATE"))))))</f>
        <v>SELECT RATE</v>
      </c>
      <c r="D18" s="27" t="str">
        <f>IFERROR(D16*$C$18,"0")</f>
        <v>0</v>
      </c>
      <c r="E18" s="27" t="str">
        <f>IFERROR(E16*$C$18,"0")</f>
        <v>0</v>
      </c>
      <c r="F18" s="27" t="str">
        <f>IFERROR(F16*$C$18,"0")</f>
        <v>0</v>
      </c>
      <c r="G18" s="27" t="str">
        <f>IFERROR(G16*$C$18,"0")</f>
        <v>0</v>
      </c>
      <c r="H18" s="27" t="str">
        <f>IFERROR(H16*$C$18,"0")</f>
        <v>0</v>
      </c>
      <c r="I18" s="25">
        <f>SUM(D18:H18)</f>
        <v>0</v>
      </c>
    </row>
    <row r="19" spans="1:18" x14ac:dyDescent="0.25">
      <c r="A19" s="35" t="s">
        <v>62</v>
      </c>
      <c r="B19" s="60" t="s">
        <v>2</v>
      </c>
      <c r="C19" s="30" t="str">
        <f>(IF(B19="Individual",Tables!E2,IF(B19="Spouse",Tables!E3,IF(B19="Family",Tables!E4,IF(B19="TBD",Tables!E5,IF(B19="None",0,"SELECT INS"))))))</f>
        <v>SELECT INS</v>
      </c>
      <c r="D19" s="27">
        <f>IF(D3&lt;&gt;"",IFERROR($C$17*$C$19,"0"),0)</f>
        <v>0</v>
      </c>
      <c r="E19" s="27">
        <f>IF(E3&lt;&gt;"",IFERROR($C$17*$C$19,"0"),0)</f>
        <v>0</v>
      </c>
      <c r="F19" s="27">
        <f>IF(F3&lt;&gt;"",IFERROR($C$17*$C$19,"0"),0)</f>
        <v>0</v>
      </c>
      <c r="G19" s="27">
        <f>IF(G3&lt;&gt;"",IFERROR($C$17*$C$19,"0"),0)</f>
        <v>0</v>
      </c>
      <c r="H19" s="27">
        <f>IF(H3&lt;&gt;"",IFERROR($C$17*$C$19,"0"),0)</f>
        <v>0</v>
      </c>
      <c r="I19" s="25">
        <f>SUM(D19:H19)</f>
        <v>0</v>
      </c>
    </row>
    <row r="20" spans="1:18" x14ac:dyDescent="0.25">
      <c r="A20" s="35"/>
      <c r="B20" s="37"/>
      <c r="C20" s="36"/>
      <c r="D20" s="25"/>
      <c r="E20" s="25"/>
      <c r="F20" s="25"/>
      <c r="G20" s="25"/>
      <c r="H20" s="25"/>
      <c r="I20" s="25"/>
    </row>
    <row r="21" spans="1:18" x14ac:dyDescent="0.25">
      <c r="A21" s="113" t="s">
        <v>63</v>
      </c>
      <c r="B21" s="114"/>
      <c r="C21" s="115"/>
      <c r="D21" s="21">
        <f>ROUNDUP(SUM(D6+D11+D16),0)</f>
        <v>0</v>
      </c>
      <c r="E21" s="21">
        <f t="shared" ref="E21:H21" si="2">ROUNDUP(SUM(E6+E11+E16),0)</f>
        <v>0</v>
      </c>
      <c r="F21" s="21">
        <f t="shared" si="2"/>
        <v>0</v>
      </c>
      <c r="G21" s="21">
        <f t="shared" si="2"/>
        <v>0</v>
      </c>
      <c r="H21" s="21">
        <f t="shared" si="2"/>
        <v>0</v>
      </c>
      <c r="I21" s="21">
        <f>SUM(D21:H21)</f>
        <v>0</v>
      </c>
    </row>
    <row r="22" spans="1:18" x14ac:dyDescent="0.25">
      <c r="A22" s="113" t="s">
        <v>123</v>
      </c>
      <c r="B22" s="114"/>
      <c r="C22" s="115"/>
      <c r="D22" s="21">
        <f>ROUNDUP(SUM(D8+D9+D13+D14+D18+D19),0)</f>
        <v>0</v>
      </c>
      <c r="E22" s="21">
        <f t="shared" ref="E22:H22" si="3">ROUNDUP(SUM(E8+E9+E13+E14+E18+E19),0)</f>
        <v>0</v>
      </c>
      <c r="F22" s="21">
        <f t="shared" si="3"/>
        <v>0</v>
      </c>
      <c r="G22" s="21">
        <f t="shared" si="3"/>
        <v>0</v>
      </c>
      <c r="H22" s="21">
        <f t="shared" si="3"/>
        <v>0</v>
      </c>
      <c r="I22" s="21">
        <f>SUM(D22:H22)</f>
        <v>0</v>
      </c>
    </row>
    <row r="23" spans="1:18" x14ac:dyDescent="0.25">
      <c r="A23" s="113" t="s">
        <v>65</v>
      </c>
      <c r="B23" s="114"/>
      <c r="C23" s="115"/>
      <c r="D23" s="21">
        <f>D21+D22</f>
        <v>0</v>
      </c>
      <c r="E23" s="21">
        <f t="shared" ref="E23:H23" si="4">E21+E22</f>
        <v>0</v>
      </c>
      <c r="F23" s="21">
        <f t="shared" si="4"/>
        <v>0</v>
      </c>
      <c r="G23" s="21">
        <f t="shared" si="4"/>
        <v>0</v>
      </c>
      <c r="H23" s="21">
        <f t="shared" si="4"/>
        <v>0</v>
      </c>
      <c r="I23" s="21">
        <f>SUM(D23:H23)</f>
        <v>0</v>
      </c>
    </row>
    <row r="24" spans="1:18" x14ac:dyDescent="0.25">
      <c r="A24" s="79"/>
      <c r="B24" s="81"/>
      <c r="C24" s="81"/>
      <c r="D24" s="25"/>
      <c r="E24" s="25"/>
      <c r="F24" s="25"/>
      <c r="G24" s="25"/>
      <c r="H24" s="25"/>
      <c r="I24" s="25"/>
    </row>
    <row r="25" spans="1:18" x14ac:dyDescent="0.25">
      <c r="A25" s="110" t="s">
        <v>66</v>
      </c>
      <c r="B25" s="111"/>
      <c r="C25" s="111"/>
      <c r="D25" s="38"/>
      <c r="E25" s="38"/>
      <c r="F25" s="38"/>
      <c r="G25" s="38"/>
      <c r="H25" s="38"/>
      <c r="I25" s="38"/>
      <c r="R25" s="6"/>
    </row>
    <row r="26" spans="1:18" x14ac:dyDescent="0.25">
      <c r="A26" s="60" t="s">
        <v>58</v>
      </c>
      <c r="B26" s="28" t="s">
        <v>59</v>
      </c>
      <c r="C26" s="59"/>
      <c r="D26" s="25">
        <f>$C$26*$C$27</f>
        <v>0</v>
      </c>
      <c r="E26" s="25">
        <f>IF(E3&lt;&gt;"",(D26*$C$4)+D26,0)</f>
        <v>0</v>
      </c>
      <c r="F26" s="25">
        <f t="shared" ref="F26:H26" si="5">IF(F3&lt;&gt;"",(E26*$C$4)+E26,0)</f>
        <v>0</v>
      </c>
      <c r="G26" s="25">
        <f t="shared" si="5"/>
        <v>0</v>
      </c>
      <c r="H26" s="25">
        <f t="shared" si="5"/>
        <v>0</v>
      </c>
      <c r="I26" s="25">
        <f>SUM(D26:H26)</f>
        <v>0</v>
      </c>
    </row>
    <row r="27" spans="1:18" x14ac:dyDescent="0.25">
      <c r="A27" s="99" t="s">
        <v>60</v>
      </c>
      <c r="B27" s="100"/>
      <c r="C27" s="60"/>
      <c r="D27" s="26"/>
      <c r="E27" s="26"/>
      <c r="F27" s="26"/>
      <c r="G27" s="26"/>
      <c r="H27" s="26"/>
      <c r="I27" s="26"/>
    </row>
    <row r="28" spans="1:18" x14ac:dyDescent="0.25">
      <c r="A28" s="34" t="s">
        <v>61</v>
      </c>
      <c r="B28" s="60" t="s">
        <v>0</v>
      </c>
      <c r="C28" s="91" t="str">
        <f>(IF(B28="FRS",Tables!B2,IF(B28="ORP",Tables!B3,IF(B28="DROP",Tables!B4,IF(B28="OPS Students",Tables!B5,IF(B28="OPS Non-Students",Tables!B6,"SELECT RATE"))))))</f>
        <v>SELECT RATE</v>
      </c>
      <c r="D28" s="27" t="str">
        <f>IFERROR(D26*$C$28,"0")</f>
        <v>0</v>
      </c>
      <c r="E28" s="27" t="str">
        <f>IFERROR(E26*$C$28,"0")</f>
        <v>0</v>
      </c>
      <c r="F28" s="27" t="str">
        <f>IFERROR(F26*$C$28,"0")</f>
        <v>0</v>
      </c>
      <c r="G28" s="27" t="str">
        <f>IFERROR(G26*$C$28,"0")</f>
        <v>0</v>
      </c>
      <c r="H28" s="27" t="str">
        <f>IFERROR(H26*$C$28,"0")</f>
        <v>0</v>
      </c>
      <c r="I28" s="25">
        <f>SUM(D28:H28)</f>
        <v>0</v>
      </c>
    </row>
    <row r="29" spans="1:18" x14ac:dyDescent="0.25">
      <c r="A29" s="35" t="s">
        <v>62</v>
      </c>
      <c r="B29" s="60" t="s">
        <v>2</v>
      </c>
      <c r="C29" s="30" t="str">
        <f>(IF(B29="Individual",Tables!E2,IF(B29="Spouse",Tables!E3,IF(B29="Family",Tables!E4,IF(B29="TBD",Tables!E5,IF(B29="None",0,"SELECT INS"))))))</f>
        <v>SELECT INS</v>
      </c>
      <c r="D29" s="27">
        <f>IF(D3&lt;&gt;"",IFERROR($C$27*$C$29,"0"),0)</f>
        <v>0</v>
      </c>
      <c r="E29" s="27">
        <f>IF(E3&lt;&gt;"",IFERROR($C$27*$C$29,"0"),0)</f>
        <v>0</v>
      </c>
      <c r="F29" s="27">
        <f>IF(F3&lt;&gt;"",IFERROR($C$27*$C$29,"0"),0)</f>
        <v>0</v>
      </c>
      <c r="G29" s="27">
        <f>IF(G3&lt;&gt;"",IFERROR($C$27*$C$29,"0"),0)</f>
        <v>0</v>
      </c>
      <c r="H29" s="27">
        <f>IF(H3&lt;&gt;"",IFERROR($C$27*$C$29,"0"),0)</f>
        <v>0</v>
      </c>
      <c r="I29" s="25">
        <f>SUM(D29:H29)</f>
        <v>0</v>
      </c>
    </row>
    <row r="30" spans="1:18" x14ac:dyDescent="0.25">
      <c r="A30" s="74"/>
      <c r="B30" s="75"/>
      <c r="C30" s="75"/>
      <c r="D30" s="38"/>
      <c r="E30" s="38"/>
      <c r="F30" s="38"/>
      <c r="G30" s="38"/>
      <c r="H30" s="38"/>
      <c r="I30" s="38"/>
      <c r="R30" s="6"/>
    </row>
    <row r="31" spans="1:18" x14ac:dyDescent="0.25">
      <c r="A31" s="60" t="s">
        <v>58</v>
      </c>
      <c r="B31" s="28" t="s">
        <v>59</v>
      </c>
      <c r="C31" s="59"/>
      <c r="D31" s="25">
        <f>$C$31*$C$32</f>
        <v>0</v>
      </c>
      <c r="E31" s="25">
        <f>IF(E3&lt;&gt;"",(D31*$C$4)+D31,0)</f>
        <v>0</v>
      </c>
      <c r="F31" s="25">
        <f t="shared" ref="F31:H31" si="6">IF(F3&lt;&gt;"",(E31*$C$4)+E31,0)</f>
        <v>0</v>
      </c>
      <c r="G31" s="25">
        <f t="shared" si="6"/>
        <v>0</v>
      </c>
      <c r="H31" s="25">
        <f t="shared" si="6"/>
        <v>0</v>
      </c>
      <c r="I31" s="25">
        <f>SUM(D31:H31)</f>
        <v>0</v>
      </c>
    </row>
    <row r="32" spans="1:18" x14ac:dyDescent="0.25">
      <c r="A32" s="99" t="s">
        <v>60</v>
      </c>
      <c r="B32" s="100"/>
      <c r="C32" s="60"/>
      <c r="D32" s="26"/>
      <c r="E32" s="26"/>
      <c r="F32" s="26"/>
      <c r="G32" s="26"/>
      <c r="H32" s="26"/>
      <c r="I32" s="26"/>
    </row>
    <row r="33" spans="1:18" x14ac:dyDescent="0.25">
      <c r="A33" s="34" t="s">
        <v>61</v>
      </c>
      <c r="B33" s="60" t="s">
        <v>0</v>
      </c>
      <c r="C33" s="91" t="str">
        <f>(IF(B33="FRS",Tables!B2,IF(B33="ORP",Tables!B3,IF(B33="DROP",Tables!B4,IF(B33="OPS Students",Tables!B5,IF(B33="OPS Non-Students",Tables!B6,"SELECT RATE"))))))</f>
        <v>SELECT RATE</v>
      </c>
      <c r="D33" s="27" t="str">
        <f>IFERROR(D31*$C$33,"0")</f>
        <v>0</v>
      </c>
      <c r="E33" s="27" t="str">
        <f>IFERROR(E31*$C$33,"0")</f>
        <v>0</v>
      </c>
      <c r="F33" s="27" t="str">
        <f>IFERROR(F31*$C$33,"0")</f>
        <v>0</v>
      </c>
      <c r="G33" s="27" t="str">
        <f>IFERROR(G31*$C$33,"0")</f>
        <v>0</v>
      </c>
      <c r="H33" s="27" t="str">
        <f>IFERROR(H31*$C$33,"0")</f>
        <v>0</v>
      </c>
      <c r="I33" s="25">
        <f>SUM(D33:H33)</f>
        <v>0</v>
      </c>
    </row>
    <row r="34" spans="1:18" x14ac:dyDescent="0.25">
      <c r="A34" s="35" t="s">
        <v>62</v>
      </c>
      <c r="B34" s="60" t="s">
        <v>2</v>
      </c>
      <c r="C34" s="30" t="str">
        <f>(IF(B34="Individual",Tables!E2,IF(B34="Spouse",Tables!E3,IF(B34="Family",Tables!E4,IF(B34="TBD",Tables!E5,IF(B34="None",0,"SELECT INS"))))))</f>
        <v>SELECT INS</v>
      </c>
      <c r="D34" s="27">
        <f>IF(D3&lt;&gt;"",IFERROR($C$32*$C$34,"0"),0)</f>
        <v>0</v>
      </c>
      <c r="E34" s="27">
        <f>IF(E3&lt;&gt;"",IFERROR($C$32*$C$34,"0"),0)</f>
        <v>0</v>
      </c>
      <c r="F34" s="27">
        <f>IF(F3&lt;&gt;"",IFERROR($C$32*$C$34,"0"),0)</f>
        <v>0</v>
      </c>
      <c r="G34" s="27">
        <f>IF(G3&lt;&gt;"",IFERROR($C$32*$C$34,"0"),0)</f>
        <v>0</v>
      </c>
      <c r="H34" s="27">
        <f>IF(H3&lt;&gt;"",IFERROR($C$32*$C$34,"0"),0)</f>
        <v>0</v>
      </c>
      <c r="I34" s="25">
        <f>SUM(D34:H34)</f>
        <v>0</v>
      </c>
    </row>
    <row r="35" spans="1:18" x14ac:dyDescent="0.25">
      <c r="A35" s="74"/>
      <c r="B35" s="75"/>
      <c r="C35" s="75"/>
      <c r="D35" s="38"/>
      <c r="E35" s="38"/>
      <c r="F35" s="38"/>
      <c r="G35" s="38"/>
      <c r="H35" s="38"/>
      <c r="I35" s="38"/>
      <c r="R35" s="6"/>
    </row>
    <row r="36" spans="1:18" x14ac:dyDescent="0.25">
      <c r="A36" s="60" t="s">
        <v>58</v>
      </c>
      <c r="B36" s="28" t="s">
        <v>59</v>
      </c>
      <c r="C36" s="59"/>
      <c r="D36" s="25">
        <f>$C$36*$C$37</f>
        <v>0</v>
      </c>
      <c r="E36" s="25">
        <f>IF(E3&lt;&gt;"",(D36*$C$4)+D36,0)</f>
        <v>0</v>
      </c>
      <c r="F36" s="25">
        <f t="shared" ref="F36:H36" si="7">IF(F3&lt;&gt;"",(E36*$C$4)+E36,0)</f>
        <v>0</v>
      </c>
      <c r="G36" s="25">
        <f t="shared" si="7"/>
        <v>0</v>
      </c>
      <c r="H36" s="25">
        <f t="shared" si="7"/>
        <v>0</v>
      </c>
      <c r="I36" s="25">
        <f>SUM(D36:H36)</f>
        <v>0</v>
      </c>
    </row>
    <row r="37" spans="1:18" x14ac:dyDescent="0.25">
      <c r="A37" s="99" t="s">
        <v>60</v>
      </c>
      <c r="B37" s="100"/>
      <c r="C37" s="60"/>
      <c r="D37" s="26"/>
      <c r="E37" s="26"/>
      <c r="F37" s="26"/>
      <c r="G37" s="26"/>
      <c r="H37" s="26"/>
      <c r="I37" s="26"/>
    </row>
    <row r="38" spans="1:18" x14ac:dyDescent="0.25">
      <c r="A38" s="34" t="s">
        <v>61</v>
      </c>
      <c r="B38" s="60" t="s">
        <v>0</v>
      </c>
      <c r="C38" s="91" t="str">
        <f>(IF(B38="FRS",Tables!B2,IF(B38="ORP",Tables!B3,IF(B38="DROP",Tables!B4,IF(B38="OPS Students",Tables!B5,IF(B38="OPS Non-Students",Tables!B6,"SELECT RATE"))))))</f>
        <v>SELECT RATE</v>
      </c>
      <c r="D38" s="27" t="str">
        <f>IFERROR(D36*$C$38,"0")</f>
        <v>0</v>
      </c>
      <c r="E38" s="27" t="str">
        <f>IFERROR(E36*$C$38,"0")</f>
        <v>0</v>
      </c>
      <c r="F38" s="27" t="str">
        <f>IFERROR(F36*$C$38,"0")</f>
        <v>0</v>
      </c>
      <c r="G38" s="27" t="str">
        <f>IFERROR(G36*$C$38,"0")</f>
        <v>0</v>
      </c>
      <c r="H38" s="27" t="str">
        <f>IFERROR(H36*$C$38,"0")</f>
        <v>0</v>
      </c>
      <c r="I38" s="25">
        <f>SUM(D38:H38)</f>
        <v>0</v>
      </c>
    </row>
    <row r="39" spans="1:18" x14ac:dyDescent="0.25">
      <c r="A39" s="35" t="s">
        <v>62</v>
      </c>
      <c r="B39" s="60" t="s">
        <v>2</v>
      </c>
      <c r="C39" s="30" t="str">
        <f>(IF(B39="Individual",Tables!E2,IF(B39="Spouse",Tables!E3,IF(B39="Family",Tables!E4,IF(B39="TBD",Tables!E5,IF(B39="None",0,"SELECT INS"))))))</f>
        <v>SELECT INS</v>
      </c>
      <c r="D39" s="27">
        <f>IF(D3&lt;&gt;"",IFERROR($C$37*$C$39,"0"),0)</f>
        <v>0</v>
      </c>
      <c r="E39" s="27">
        <f t="shared" ref="E39:H39" si="8">IF(E3&lt;&gt;"",IFERROR($C$37*$C$39,"0"),0)</f>
        <v>0</v>
      </c>
      <c r="F39" s="27">
        <f t="shared" si="8"/>
        <v>0</v>
      </c>
      <c r="G39" s="27">
        <f t="shared" si="8"/>
        <v>0</v>
      </c>
      <c r="H39" s="27">
        <f t="shared" si="8"/>
        <v>0</v>
      </c>
      <c r="I39" s="25">
        <f>SUM(D39:H39)</f>
        <v>0</v>
      </c>
    </row>
    <row r="40" spans="1:18" x14ac:dyDescent="0.25">
      <c r="A40" s="74"/>
      <c r="B40" s="75"/>
      <c r="C40" s="75"/>
      <c r="D40" s="38"/>
      <c r="E40" s="38"/>
      <c r="F40" s="38"/>
      <c r="G40" s="38"/>
      <c r="H40" s="38"/>
      <c r="I40" s="38"/>
      <c r="O40" s="6"/>
      <c r="R40" s="6"/>
    </row>
    <row r="41" spans="1:18" x14ac:dyDescent="0.25">
      <c r="A41" s="35" t="s">
        <v>67</v>
      </c>
      <c r="B41" s="116" t="s">
        <v>68</v>
      </c>
      <c r="C41" s="116"/>
      <c r="D41" s="71"/>
      <c r="E41" s="71"/>
      <c r="F41" s="71"/>
      <c r="G41" s="71"/>
      <c r="H41" s="71"/>
      <c r="I41" s="41">
        <f>SUM(D41:H41)</f>
        <v>0</v>
      </c>
    </row>
    <row r="42" spans="1:18" x14ac:dyDescent="0.25">
      <c r="A42" s="117" t="s">
        <v>69</v>
      </c>
      <c r="B42" s="118"/>
      <c r="C42" s="61"/>
      <c r="D42" s="26">
        <f>D41*$C$42</f>
        <v>0</v>
      </c>
      <c r="E42" s="26">
        <f>E41*$C$42</f>
        <v>0</v>
      </c>
      <c r="F42" s="26">
        <f>F41*$C$42</f>
        <v>0</v>
      </c>
      <c r="G42" s="26">
        <f>G41*$C$42</f>
        <v>0</v>
      </c>
      <c r="H42" s="26">
        <f>H41*$C$42</f>
        <v>0</v>
      </c>
      <c r="I42" s="26">
        <f>SUM(D42:H42)</f>
        <v>0</v>
      </c>
    </row>
    <row r="43" spans="1:18" x14ac:dyDescent="0.25">
      <c r="A43" s="35" t="s">
        <v>70</v>
      </c>
      <c r="B43" s="28"/>
      <c r="C43" s="29">
        <f>Tables!B6</f>
        <v>1.55E-2</v>
      </c>
      <c r="D43" s="25">
        <f>D42*$C$43</f>
        <v>0</v>
      </c>
      <c r="E43" s="25">
        <f>E42*$C$43</f>
        <v>0</v>
      </c>
      <c r="F43" s="25">
        <f>F42*$C$43</f>
        <v>0</v>
      </c>
      <c r="G43" s="25">
        <f>G42*$C$43</f>
        <v>0</v>
      </c>
      <c r="H43" s="25">
        <f>H42*$C$43</f>
        <v>0</v>
      </c>
      <c r="I43" s="25">
        <f>SUM(D43:H43)</f>
        <v>0</v>
      </c>
    </row>
    <row r="44" spans="1:18" x14ac:dyDescent="0.25">
      <c r="A44" s="34" t="s">
        <v>71</v>
      </c>
      <c r="B44" s="60" t="s">
        <v>2</v>
      </c>
      <c r="C44" s="30" t="str">
        <f>(IF(B44="Individual",Tables!E2,IF(B44="Spouse",Tables!E3,IF(B44="Family",Tables!E4,IF(B44="TBD",Tables!E5,IF(B44="None",0,"SELECT INS"))))))</f>
        <v>SELECT INS</v>
      </c>
      <c r="D44" s="40" t="str">
        <f>IFERROR(($C$44*24)*D41,"0")</f>
        <v>0</v>
      </c>
      <c r="E44" s="40" t="str">
        <f>IFERROR(($C$44*24)*E41,"0")</f>
        <v>0</v>
      </c>
      <c r="F44" s="40" t="str">
        <f>IFERROR(($C$44*24)*F41,"0")</f>
        <v>0</v>
      </c>
      <c r="G44" s="40" t="str">
        <f>IFERROR(($C$44*24)*G41,"0")</f>
        <v>0</v>
      </c>
      <c r="H44" s="40" t="str">
        <f>IFERROR(($C$44*24)*H41,"0")</f>
        <v>0</v>
      </c>
      <c r="I44" s="25">
        <f>SUM(D44:H44)</f>
        <v>0</v>
      </c>
    </row>
    <row r="45" spans="1:18" x14ac:dyDescent="0.25">
      <c r="A45" s="119"/>
      <c r="B45" s="120"/>
      <c r="C45" s="121"/>
      <c r="D45" s="26"/>
      <c r="E45" s="26"/>
      <c r="F45" s="26"/>
      <c r="G45" s="26"/>
      <c r="H45" s="26"/>
      <c r="I45" s="26"/>
    </row>
    <row r="46" spans="1:18" x14ac:dyDescent="0.25">
      <c r="A46" s="34" t="s">
        <v>72</v>
      </c>
      <c r="B46" s="116" t="s">
        <v>73</v>
      </c>
      <c r="C46" s="116"/>
      <c r="D46" s="71"/>
      <c r="E46" s="71"/>
      <c r="F46" s="71"/>
      <c r="G46" s="71"/>
      <c r="H46" s="71"/>
      <c r="I46" s="41">
        <f>SUM(D46:H46)</f>
        <v>0</v>
      </c>
    </row>
    <row r="47" spans="1:18" x14ac:dyDescent="0.25">
      <c r="A47" s="79" t="s">
        <v>74</v>
      </c>
      <c r="B47" s="80"/>
      <c r="C47" s="62"/>
      <c r="D47" s="26">
        <f>D46*$C$47</f>
        <v>0</v>
      </c>
      <c r="E47" s="26">
        <f t="shared" ref="E47:H47" si="9">E46*$C$47</f>
        <v>0</v>
      </c>
      <c r="F47" s="26">
        <f t="shared" si="9"/>
        <v>0</v>
      </c>
      <c r="G47" s="26">
        <f t="shared" si="9"/>
        <v>0</v>
      </c>
      <c r="H47" s="26">
        <f t="shared" si="9"/>
        <v>0</v>
      </c>
      <c r="I47" s="26">
        <f>SUM(D47:H47)</f>
        <v>0</v>
      </c>
    </row>
    <row r="48" spans="1:18" x14ac:dyDescent="0.25">
      <c r="A48" s="35" t="s">
        <v>75</v>
      </c>
      <c r="B48" s="28"/>
      <c r="C48" s="29">
        <f>Tables!B5</f>
        <v>1E-3</v>
      </c>
      <c r="D48" s="25">
        <f>D47*$C$48</f>
        <v>0</v>
      </c>
      <c r="E48" s="25">
        <f>E47*$C$48</f>
        <v>0</v>
      </c>
      <c r="F48" s="25">
        <f>F47*$C$48</f>
        <v>0</v>
      </c>
      <c r="G48" s="25">
        <f>G47*$C$48</f>
        <v>0</v>
      </c>
      <c r="H48" s="25">
        <f>H47*$C$48</f>
        <v>0</v>
      </c>
      <c r="I48" s="25">
        <f>SUM(D48:H48)</f>
        <v>0</v>
      </c>
    </row>
    <row r="49" spans="1:13" x14ac:dyDescent="0.25">
      <c r="A49" s="34" t="s">
        <v>76</v>
      </c>
      <c r="B49" s="60" t="s">
        <v>3</v>
      </c>
      <c r="C49" s="30" t="str">
        <f>(IF(B49="Domestic",Tables!H2,IF(B49="Int'l",Tables!H3,IF(B49="None",0,"SELECT INS"))))</f>
        <v>SELECT INS</v>
      </c>
      <c r="D49" s="40" t="str">
        <f>IFERROR((D46)*$C$49,"0")</f>
        <v>0</v>
      </c>
      <c r="E49" s="40" t="str">
        <f>IFERROR((E46)*$C$49,"0")</f>
        <v>0</v>
      </c>
      <c r="F49" s="40" t="str">
        <f>IFERROR((F46)*$C$49,"0")</f>
        <v>0</v>
      </c>
      <c r="G49" s="40" t="str">
        <f>IFERROR((G46)*$C$49,"0")</f>
        <v>0</v>
      </c>
      <c r="H49" s="40" t="str">
        <f>IFERROR((H46)*$C$49,"0")</f>
        <v>0</v>
      </c>
      <c r="I49" s="25">
        <f>SUM(D49:H49)</f>
        <v>0</v>
      </c>
    </row>
    <row r="50" spans="1:13" x14ac:dyDescent="0.25">
      <c r="A50" s="119"/>
      <c r="B50" s="120"/>
      <c r="C50" s="121"/>
      <c r="D50" s="26"/>
      <c r="E50" s="26"/>
      <c r="F50" s="26"/>
      <c r="G50" s="26"/>
      <c r="H50" s="26"/>
      <c r="I50" s="26"/>
    </row>
    <row r="51" spans="1:13" x14ac:dyDescent="0.25">
      <c r="A51" s="34" t="s">
        <v>77</v>
      </c>
      <c r="B51" s="116" t="s">
        <v>78</v>
      </c>
      <c r="C51" s="116"/>
      <c r="D51" s="71"/>
      <c r="E51" s="71"/>
      <c r="F51" s="71"/>
      <c r="G51" s="71"/>
      <c r="H51" s="71"/>
      <c r="I51" s="41">
        <f>SUM(D51:H51)</f>
        <v>0</v>
      </c>
    </row>
    <row r="52" spans="1:13" x14ac:dyDescent="0.25">
      <c r="A52" s="117" t="s">
        <v>79</v>
      </c>
      <c r="B52" s="118"/>
      <c r="C52" s="63"/>
      <c r="D52" s="25">
        <f>D51*$C$52</f>
        <v>0</v>
      </c>
      <c r="E52" s="25">
        <f>E51*$C$52</f>
        <v>0</v>
      </c>
      <c r="F52" s="25">
        <f>F51*$C$52</f>
        <v>0</v>
      </c>
      <c r="G52" s="25">
        <f>G51*$C$52</f>
        <v>0</v>
      </c>
      <c r="H52" s="25">
        <f>H51*$C$52</f>
        <v>0</v>
      </c>
      <c r="I52" s="26">
        <f>SUM(D52:H52)</f>
        <v>0</v>
      </c>
    </row>
    <row r="53" spans="1:13" x14ac:dyDescent="0.25">
      <c r="A53" s="35" t="s">
        <v>80</v>
      </c>
      <c r="B53" s="28"/>
      <c r="C53" s="29">
        <f>Tables!B5</f>
        <v>1E-3</v>
      </c>
      <c r="D53" s="25">
        <f>D52*$C$53</f>
        <v>0</v>
      </c>
      <c r="E53" s="25">
        <f>E52*$C$53</f>
        <v>0</v>
      </c>
      <c r="F53" s="25">
        <f>F52*$C$53</f>
        <v>0</v>
      </c>
      <c r="G53" s="25">
        <f>G52*$C$53</f>
        <v>0</v>
      </c>
      <c r="H53" s="25">
        <f>H52*$C$53</f>
        <v>0</v>
      </c>
      <c r="I53" s="25">
        <f>SUM(D53:H53)</f>
        <v>0</v>
      </c>
      <c r="M53" s="6"/>
    </row>
    <row r="54" spans="1:13" x14ac:dyDescent="0.25">
      <c r="A54" s="119"/>
      <c r="B54" s="120"/>
      <c r="C54" s="121"/>
      <c r="D54" s="26"/>
      <c r="E54" s="26"/>
      <c r="F54" s="26"/>
      <c r="G54" s="26"/>
      <c r="H54" s="26"/>
      <c r="I54" s="26"/>
    </row>
    <row r="55" spans="1:13" x14ac:dyDescent="0.25">
      <c r="A55" s="113" t="s">
        <v>81</v>
      </c>
      <c r="B55" s="114"/>
      <c r="C55" s="115"/>
      <c r="D55" s="21">
        <f>ROUNDUP(SUM(D26+D31+D36+D42+D47+D52),0)</f>
        <v>0</v>
      </c>
      <c r="E55" s="21">
        <f t="shared" ref="E55:H55" si="10">ROUNDUP(SUM(E26+E31+E36+E42+E47+E52),0)</f>
        <v>0</v>
      </c>
      <c r="F55" s="21">
        <f t="shared" si="10"/>
        <v>0</v>
      </c>
      <c r="G55" s="21">
        <f t="shared" si="10"/>
        <v>0</v>
      </c>
      <c r="H55" s="21">
        <f t="shared" si="10"/>
        <v>0</v>
      </c>
      <c r="I55" s="21">
        <f>SUM(D55:H55)</f>
        <v>0</v>
      </c>
    </row>
    <row r="56" spans="1:13" x14ac:dyDescent="0.25">
      <c r="A56" s="113" t="s">
        <v>124</v>
      </c>
      <c r="B56" s="114"/>
      <c r="C56" s="115"/>
      <c r="D56" s="21">
        <f>ROUNDUP(SUM(D28+D29+D33+D34+D38+D39+D43+D44+D48+D49+D53),0)</f>
        <v>0</v>
      </c>
      <c r="E56" s="21">
        <f t="shared" ref="E56:H56" si="11">ROUNDUP(SUM(E28+E29+E33+E34+E38+E39+E43+E44+E48+E49+E53),0)</f>
        <v>0</v>
      </c>
      <c r="F56" s="21">
        <f t="shared" si="11"/>
        <v>0</v>
      </c>
      <c r="G56" s="21">
        <f t="shared" si="11"/>
        <v>0</v>
      </c>
      <c r="H56" s="21">
        <f t="shared" si="11"/>
        <v>0</v>
      </c>
      <c r="I56" s="21">
        <f>SUM(D56:H56)</f>
        <v>0</v>
      </c>
    </row>
    <row r="57" spans="1:13" x14ac:dyDescent="0.25">
      <c r="A57" s="113" t="s">
        <v>83</v>
      </c>
      <c r="B57" s="114"/>
      <c r="C57" s="115"/>
      <c r="D57" s="21">
        <f>D55+D56</f>
        <v>0</v>
      </c>
      <c r="E57" s="21">
        <f>E55+E56</f>
        <v>0</v>
      </c>
      <c r="F57" s="21">
        <f>F55+F56</f>
        <v>0</v>
      </c>
      <c r="G57" s="21">
        <f>G55+G56</f>
        <v>0</v>
      </c>
      <c r="H57" s="21">
        <f>H55+H56</f>
        <v>0</v>
      </c>
      <c r="I57" s="21">
        <f>SUM(D57:H57)</f>
        <v>0</v>
      </c>
    </row>
    <row r="58" spans="1:13" x14ac:dyDescent="0.25">
      <c r="A58" s="79"/>
      <c r="B58" s="81"/>
      <c r="C58" s="80"/>
      <c r="D58" s="25"/>
      <c r="E58" s="25"/>
      <c r="F58" s="25"/>
      <c r="G58" s="25"/>
      <c r="H58" s="25"/>
      <c r="I58" s="25"/>
    </row>
    <row r="59" spans="1:13" x14ac:dyDescent="0.25">
      <c r="A59" s="76" t="s">
        <v>84</v>
      </c>
      <c r="B59" s="77"/>
      <c r="C59" s="78"/>
      <c r="D59" s="21">
        <f>D21+D55</f>
        <v>0</v>
      </c>
      <c r="E59" s="21">
        <f t="shared" ref="D59:H61" si="12">E21+E55</f>
        <v>0</v>
      </c>
      <c r="F59" s="21">
        <f t="shared" si="12"/>
        <v>0</v>
      </c>
      <c r="G59" s="21">
        <f t="shared" si="12"/>
        <v>0</v>
      </c>
      <c r="H59" s="21">
        <f t="shared" si="12"/>
        <v>0</v>
      </c>
      <c r="I59" s="21">
        <f>SUM(D59:H59)</f>
        <v>0</v>
      </c>
    </row>
    <row r="60" spans="1:13" x14ac:dyDescent="0.25">
      <c r="A60" s="113" t="s">
        <v>85</v>
      </c>
      <c r="B60" s="114"/>
      <c r="C60" s="115"/>
      <c r="D60" s="22">
        <f t="shared" si="12"/>
        <v>0</v>
      </c>
      <c r="E60" s="22">
        <f t="shared" si="12"/>
        <v>0</v>
      </c>
      <c r="F60" s="22">
        <f t="shared" si="12"/>
        <v>0</v>
      </c>
      <c r="G60" s="22">
        <f t="shared" si="12"/>
        <v>0</v>
      </c>
      <c r="H60" s="22">
        <f t="shared" si="12"/>
        <v>0</v>
      </c>
      <c r="I60" s="22">
        <f>SUM(D60:H60)</f>
        <v>0</v>
      </c>
    </row>
    <row r="61" spans="1:13" x14ac:dyDescent="0.25">
      <c r="A61" s="113" t="s">
        <v>86</v>
      </c>
      <c r="B61" s="114"/>
      <c r="C61" s="115"/>
      <c r="D61" s="21">
        <f t="shared" si="12"/>
        <v>0</v>
      </c>
      <c r="E61" s="21">
        <f t="shared" si="12"/>
        <v>0</v>
      </c>
      <c r="F61" s="21">
        <f t="shared" si="12"/>
        <v>0</v>
      </c>
      <c r="G61" s="21">
        <f t="shared" si="12"/>
        <v>0</v>
      </c>
      <c r="H61" s="21">
        <f t="shared" si="12"/>
        <v>0</v>
      </c>
      <c r="I61" s="21">
        <f>SUM(D61:H61)</f>
        <v>0</v>
      </c>
    </row>
    <row r="62" spans="1:13" x14ac:dyDescent="0.25">
      <c r="A62" s="132" t="s">
        <v>87</v>
      </c>
      <c r="B62" s="133"/>
      <c r="C62" s="134"/>
      <c r="D62" s="65">
        <v>0</v>
      </c>
      <c r="E62" s="65">
        <v>0</v>
      </c>
      <c r="F62" s="65">
        <v>0</v>
      </c>
      <c r="G62" s="65">
        <v>0</v>
      </c>
      <c r="H62" s="65">
        <v>0</v>
      </c>
      <c r="I62" s="21">
        <f>SUM(D62:H62)</f>
        <v>0</v>
      </c>
    </row>
    <row r="63" spans="1:13" x14ac:dyDescent="0.25">
      <c r="A63" s="110" t="s">
        <v>88</v>
      </c>
      <c r="B63" s="111"/>
      <c r="C63" s="111"/>
      <c r="D63" s="43"/>
      <c r="E63" s="43"/>
      <c r="F63" s="43"/>
      <c r="G63" s="43"/>
      <c r="H63" s="43"/>
      <c r="I63" s="42"/>
    </row>
    <row r="64" spans="1:13" x14ac:dyDescent="0.25">
      <c r="A64" s="117" t="s">
        <v>89</v>
      </c>
      <c r="B64" s="122"/>
      <c r="C64" s="118"/>
      <c r="D64" s="62">
        <v>0</v>
      </c>
      <c r="E64" s="62">
        <v>0</v>
      </c>
      <c r="F64" s="62">
        <v>0</v>
      </c>
      <c r="G64" s="62">
        <v>0</v>
      </c>
      <c r="H64" s="62">
        <v>0</v>
      </c>
      <c r="I64" s="25">
        <f>SUM(D64:H64)</f>
        <v>0</v>
      </c>
    </row>
    <row r="65" spans="1:9" x14ac:dyDescent="0.25">
      <c r="A65" s="117" t="s">
        <v>90</v>
      </c>
      <c r="B65" s="122"/>
      <c r="C65" s="118"/>
      <c r="D65" s="62">
        <v>0</v>
      </c>
      <c r="E65" s="62">
        <v>0</v>
      </c>
      <c r="F65" s="62">
        <v>0</v>
      </c>
      <c r="G65" s="62">
        <v>0</v>
      </c>
      <c r="H65" s="62">
        <v>0</v>
      </c>
      <c r="I65" s="25">
        <f>SUM(D65:H65)</f>
        <v>0</v>
      </c>
    </row>
    <row r="66" spans="1:9" x14ac:dyDescent="0.25">
      <c r="A66" s="123"/>
      <c r="B66" s="123"/>
      <c r="C66" s="123"/>
      <c r="D66" s="123"/>
      <c r="E66" s="123"/>
      <c r="F66" s="123"/>
      <c r="G66" s="123"/>
      <c r="H66" s="123"/>
      <c r="I66" s="123"/>
    </row>
    <row r="67" spans="1:9" x14ac:dyDescent="0.25">
      <c r="A67" s="113" t="s">
        <v>91</v>
      </c>
      <c r="B67" s="114"/>
      <c r="C67" s="115"/>
      <c r="D67" s="21">
        <f>ROUNDUP(SUM(D64+D65),0)</f>
        <v>0</v>
      </c>
      <c r="E67" s="21">
        <f t="shared" ref="E67:H67" si="13">ROUNDUP(SUM(E64+E65),0)</f>
        <v>0</v>
      </c>
      <c r="F67" s="21">
        <f t="shared" si="13"/>
        <v>0</v>
      </c>
      <c r="G67" s="21">
        <f t="shared" si="13"/>
        <v>0</v>
      </c>
      <c r="H67" s="21">
        <f t="shared" si="13"/>
        <v>0</v>
      </c>
      <c r="I67" s="21">
        <f>SUM(D67:H67)</f>
        <v>0</v>
      </c>
    </row>
    <row r="68" spans="1:9" x14ac:dyDescent="0.25">
      <c r="A68" s="110" t="s">
        <v>92</v>
      </c>
      <c r="B68" s="111"/>
      <c r="C68" s="111"/>
      <c r="D68" s="43"/>
      <c r="E68" s="43"/>
      <c r="F68" s="43"/>
      <c r="G68" s="43"/>
      <c r="H68" s="43"/>
      <c r="I68" s="42"/>
    </row>
    <row r="69" spans="1:9" x14ac:dyDescent="0.25">
      <c r="A69" s="32" t="s">
        <v>93</v>
      </c>
      <c r="B69" s="67" t="s">
        <v>4</v>
      </c>
      <c r="C69" s="44" t="str">
        <f>IF(B69="9 hrs. In-St",Tables!K2,IF(B69="18 hrs. In-St",Tables!K3,IF(B69="27 hrs. In-St",Tables!K4,"Select Credit Hours")))</f>
        <v>Select Credit Hours</v>
      </c>
      <c r="D69" s="27" t="str">
        <f>IFERROR(D46*$C$69,"0")</f>
        <v>0</v>
      </c>
      <c r="E69" s="27" t="str">
        <f>IFERROR(E46*($C$69*1.01),"0")</f>
        <v>0</v>
      </c>
      <c r="F69" s="27" t="str">
        <f>IFERROR(F46*($C$69*1.02),"0")</f>
        <v>0</v>
      </c>
      <c r="G69" s="27" t="str">
        <f>IFERROR(G46*($C$69*1.03),"0")</f>
        <v>0</v>
      </c>
      <c r="H69" s="27" t="str">
        <f>IFERROR(H46*($C$69*1.04),"0")</f>
        <v>0</v>
      </c>
      <c r="I69" s="25">
        <f>SUM(D69:H69)</f>
        <v>0</v>
      </c>
    </row>
    <row r="70" spans="1:9" x14ac:dyDescent="0.25">
      <c r="A70" s="32" t="s">
        <v>94</v>
      </c>
      <c r="B70" s="81"/>
      <c r="C70" s="44"/>
      <c r="D70" s="66">
        <v>0</v>
      </c>
      <c r="E70" s="66">
        <v>0</v>
      </c>
      <c r="F70" s="66">
        <v>0</v>
      </c>
      <c r="G70" s="66">
        <v>0</v>
      </c>
      <c r="H70" s="66">
        <v>0</v>
      </c>
      <c r="I70" s="45">
        <f>SUM(D70:H70)</f>
        <v>0</v>
      </c>
    </row>
    <row r="71" spans="1:9" x14ac:dyDescent="0.25">
      <c r="A71" s="117" t="s">
        <v>95</v>
      </c>
      <c r="B71" s="122"/>
      <c r="C71" s="118"/>
      <c r="D71" s="66">
        <v>0</v>
      </c>
      <c r="E71" s="66">
        <v>0</v>
      </c>
      <c r="F71" s="66">
        <v>0</v>
      </c>
      <c r="G71" s="66">
        <v>0</v>
      </c>
      <c r="H71" s="66">
        <v>0</v>
      </c>
      <c r="I71" s="45">
        <f>SUM(D71:H71)</f>
        <v>0</v>
      </c>
    </row>
    <row r="72" spans="1:9" x14ac:dyDescent="0.25">
      <c r="A72" s="117" t="s">
        <v>96</v>
      </c>
      <c r="B72" s="122"/>
      <c r="C72" s="118"/>
      <c r="D72" s="66">
        <v>0</v>
      </c>
      <c r="E72" s="66">
        <v>0</v>
      </c>
      <c r="F72" s="66">
        <v>0</v>
      </c>
      <c r="G72" s="66">
        <v>0</v>
      </c>
      <c r="H72" s="66">
        <v>0</v>
      </c>
      <c r="I72" s="45">
        <f t="shared" ref="I72:I81" si="14">SUM(D72:H72)</f>
        <v>0</v>
      </c>
    </row>
    <row r="73" spans="1:9" x14ac:dyDescent="0.25">
      <c r="A73" s="117" t="s">
        <v>97</v>
      </c>
      <c r="B73" s="122"/>
      <c r="C73" s="118"/>
      <c r="D73" s="66">
        <v>0</v>
      </c>
      <c r="E73" s="66">
        <v>0</v>
      </c>
      <c r="F73" s="66">
        <v>0</v>
      </c>
      <c r="G73" s="66">
        <v>0</v>
      </c>
      <c r="H73" s="66">
        <v>0</v>
      </c>
      <c r="I73" s="45">
        <f t="shared" si="14"/>
        <v>0</v>
      </c>
    </row>
    <row r="74" spans="1:9" x14ac:dyDescent="0.25">
      <c r="A74" s="79" t="s">
        <v>98</v>
      </c>
      <c r="B74" s="81"/>
      <c r="C74" s="80"/>
      <c r="D74" s="66">
        <v>0</v>
      </c>
      <c r="E74" s="66">
        <v>0</v>
      </c>
      <c r="F74" s="66">
        <v>0</v>
      </c>
      <c r="G74" s="66">
        <v>0</v>
      </c>
      <c r="H74" s="66">
        <v>0</v>
      </c>
      <c r="I74" s="45">
        <f t="shared" si="14"/>
        <v>0</v>
      </c>
    </row>
    <row r="75" spans="1:9" x14ac:dyDescent="0.25">
      <c r="A75" s="117" t="s">
        <v>99</v>
      </c>
      <c r="B75" s="122"/>
      <c r="C75" s="118"/>
      <c r="D75" s="66">
        <v>0</v>
      </c>
      <c r="E75" s="66">
        <v>0</v>
      </c>
      <c r="F75" s="66">
        <v>0</v>
      </c>
      <c r="G75" s="66">
        <v>0</v>
      </c>
      <c r="H75" s="66">
        <v>0</v>
      </c>
      <c r="I75" s="45">
        <f t="shared" si="14"/>
        <v>0</v>
      </c>
    </row>
    <row r="76" spans="1:9" x14ac:dyDescent="0.25">
      <c r="A76" s="79" t="s">
        <v>100</v>
      </c>
      <c r="B76" s="81"/>
      <c r="C76" s="80"/>
      <c r="D76" s="66">
        <v>0</v>
      </c>
      <c r="E76" s="66">
        <v>0</v>
      </c>
      <c r="F76" s="66">
        <v>0</v>
      </c>
      <c r="G76" s="66">
        <v>0</v>
      </c>
      <c r="H76" s="66">
        <v>0</v>
      </c>
      <c r="I76" s="45">
        <f>SUM(D76:H76)</f>
        <v>0</v>
      </c>
    </row>
    <row r="77" spans="1:9" x14ac:dyDescent="0.25">
      <c r="A77" s="79" t="s">
        <v>101</v>
      </c>
      <c r="B77" s="81"/>
      <c r="C77" s="80"/>
      <c r="D77" s="66">
        <v>0</v>
      </c>
      <c r="E77" s="66">
        <v>0</v>
      </c>
      <c r="F77" s="66">
        <v>0</v>
      </c>
      <c r="G77" s="66">
        <v>0</v>
      </c>
      <c r="H77" s="66">
        <v>0</v>
      </c>
      <c r="I77" s="45">
        <f t="shared" si="14"/>
        <v>0</v>
      </c>
    </row>
    <row r="78" spans="1:9" x14ac:dyDescent="0.25">
      <c r="A78" s="79" t="s">
        <v>102</v>
      </c>
      <c r="B78" s="81"/>
      <c r="C78" s="80"/>
      <c r="D78" s="66">
        <v>0</v>
      </c>
      <c r="E78" s="66">
        <v>0</v>
      </c>
      <c r="F78" s="66">
        <v>0</v>
      </c>
      <c r="G78" s="66">
        <v>0</v>
      </c>
      <c r="H78" s="66">
        <v>0</v>
      </c>
      <c r="I78" s="45">
        <f t="shared" si="14"/>
        <v>0</v>
      </c>
    </row>
    <row r="79" spans="1:9" x14ac:dyDescent="0.25">
      <c r="A79" s="32" t="s">
        <v>103</v>
      </c>
      <c r="B79" s="131"/>
      <c r="C79" s="131"/>
      <c r="D79" s="66">
        <v>0</v>
      </c>
      <c r="E79" s="66">
        <v>0</v>
      </c>
      <c r="F79" s="66">
        <v>0</v>
      </c>
      <c r="G79" s="66">
        <v>0</v>
      </c>
      <c r="H79" s="66">
        <v>0</v>
      </c>
      <c r="I79" s="45">
        <f t="shared" si="14"/>
        <v>0</v>
      </c>
    </row>
    <row r="80" spans="1:9" x14ac:dyDescent="0.25">
      <c r="A80" s="32" t="s">
        <v>105</v>
      </c>
      <c r="B80" s="131"/>
      <c r="C80" s="131"/>
      <c r="D80" s="66">
        <v>0</v>
      </c>
      <c r="E80" s="66">
        <v>0</v>
      </c>
      <c r="F80" s="66">
        <v>0</v>
      </c>
      <c r="G80" s="66">
        <v>0</v>
      </c>
      <c r="H80" s="66">
        <v>0</v>
      </c>
      <c r="I80" s="45">
        <f t="shared" si="14"/>
        <v>0</v>
      </c>
    </row>
    <row r="81" spans="1:13" x14ac:dyDescent="0.25">
      <c r="A81" s="32" t="s">
        <v>107</v>
      </c>
      <c r="B81" s="131"/>
      <c r="C81" s="131"/>
      <c r="D81" s="66">
        <v>0</v>
      </c>
      <c r="E81" s="66">
        <v>0</v>
      </c>
      <c r="F81" s="66">
        <v>0</v>
      </c>
      <c r="G81" s="66">
        <v>0</v>
      </c>
      <c r="H81" s="66">
        <v>0</v>
      </c>
      <c r="I81" s="45">
        <f t="shared" si="14"/>
        <v>0</v>
      </c>
    </row>
    <row r="82" spans="1:13" x14ac:dyDescent="0.25">
      <c r="A82" s="113" t="s">
        <v>109</v>
      </c>
      <c r="B82" s="114"/>
      <c r="C82" s="115"/>
      <c r="D82" s="23">
        <f>ROUNDUP(SUM(D69:D81),0)</f>
        <v>0</v>
      </c>
      <c r="E82" s="23">
        <f t="shared" ref="E82:H82" si="15">ROUNDUP(SUM(E69:E81),0)</f>
        <v>0</v>
      </c>
      <c r="F82" s="23">
        <f t="shared" si="15"/>
        <v>0</v>
      </c>
      <c r="G82" s="23">
        <f t="shared" si="15"/>
        <v>0</v>
      </c>
      <c r="H82" s="23">
        <f t="shared" si="15"/>
        <v>0</v>
      </c>
      <c r="I82" s="23">
        <f>SUM(D82:H82)</f>
        <v>0</v>
      </c>
    </row>
    <row r="83" spans="1:13" x14ac:dyDescent="0.25">
      <c r="A83" s="124" t="s">
        <v>110</v>
      </c>
      <c r="B83" s="125"/>
      <c r="C83" s="126"/>
      <c r="D83" s="13">
        <f>D61+D62+D67+D82</f>
        <v>0</v>
      </c>
      <c r="E83" s="13">
        <f t="shared" ref="E83:H83" si="16">E61+E62+E67+E82</f>
        <v>0</v>
      </c>
      <c r="F83" s="13">
        <f t="shared" si="16"/>
        <v>0</v>
      </c>
      <c r="G83" s="13">
        <f t="shared" si="16"/>
        <v>0</v>
      </c>
      <c r="H83" s="13">
        <f t="shared" si="16"/>
        <v>0</v>
      </c>
      <c r="I83" s="13">
        <f t="shared" ref="I83" si="17">SUM(D83:H83)</f>
        <v>0</v>
      </c>
    </row>
    <row r="84" spans="1:13" x14ac:dyDescent="0.25">
      <c r="A84" s="7" t="s">
        <v>111</v>
      </c>
      <c r="B84" s="8"/>
      <c r="C84" s="84" t="s">
        <v>5</v>
      </c>
      <c r="D84" s="14" t="str">
        <f>IF($C$84="MTDC",(D61+D67+D71+D72+D73+D74+D75+D77+D79+D80+D81),IF($C$84="TDC",(D61+D62+D67+D71+D72+D73+D74+D75+D76+D77+D78+D79+D80+D81),"-"))</f>
        <v>-</v>
      </c>
      <c r="E84" s="14" t="str">
        <f>IF($C$84="MTDC",(E61+E67+E71+E72+E73+E74+E75+E77+E79+E80+E81),IF($C$84="TDC",(E61+E62+E67+E71+E72+E73+E74+E75+E76+E77+E78+E79+E80+E81),"-"))</f>
        <v>-</v>
      </c>
      <c r="F84" s="14" t="str">
        <f>IF($C$84="MTDC",(F61+F67+F71+F72+F73+F74+F75+F77+F79+F80+F81),IF($C$84="TDC",(F61+F62+F67+F71+F72+F73+F74+F75+F76+F77+F78+F79+F80+F81),"-"))</f>
        <v>-</v>
      </c>
      <c r="G84" s="14" t="str">
        <f>IF($C$84="MTDC",(G61+G67+G71+G72+G73+G74+G75+G77+G79+G80+G81),IF($C$84="TDC",(G61+G62+G67+G71+G72+G73+G74+G75+G76+G77+G78+G79+G80+G81),"-"))</f>
        <v>-</v>
      </c>
      <c r="H84" s="14" t="str">
        <f>IF($C$84="MTDC",(H61+H67+H71+H72+H73+H74+H75+H77+H79+H80+H81),IF($C$84="TDC",(H61+H62+H67+H71+H72+H73+H74+H75+H76+H77+H78+H79+H80+H81),"-"))</f>
        <v>-</v>
      </c>
      <c r="I84" s="15">
        <f>SUM(D84:H84)</f>
        <v>0</v>
      </c>
    </row>
    <row r="85" spans="1:13" x14ac:dyDescent="0.25">
      <c r="A85" s="82" t="s">
        <v>112</v>
      </c>
      <c r="B85" s="83"/>
      <c r="C85" s="68"/>
      <c r="D85" s="47" t="str">
        <f>IFERROR(D84*$C$85,"0")</f>
        <v>0</v>
      </c>
      <c r="E85" s="47" t="str">
        <f>IFERROR(E84*$C$85,"0")</f>
        <v>0</v>
      </c>
      <c r="F85" s="47" t="str">
        <f>IFERROR(F84*$C$85,"0")</f>
        <v>0</v>
      </c>
      <c r="G85" s="47" t="str">
        <f>IFERROR(G84*$C$85,"0")</f>
        <v>0</v>
      </c>
      <c r="H85" s="47" t="str">
        <f>IFERROR(H84*$C$85,"0")</f>
        <v>0</v>
      </c>
      <c r="I85" s="13">
        <f>SUM(D85:H85)</f>
        <v>0</v>
      </c>
    </row>
    <row r="86" spans="1:13" ht="18.75" x14ac:dyDescent="0.3">
      <c r="A86" s="127" t="s">
        <v>113</v>
      </c>
      <c r="B86" s="128"/>
      <c r="C86" s="129"/>
      <c r="D86" s="16">
        <f>ROUNDUP(SUM(D83+D85),0)</f>
        <v>0</v>
      </c>
      <c r="E86" s="16">
        <f t="shared" ref="E86:H86" si="18">ROUNDUP(SUM(E83+E85),0)</f>
        <v>0</v>
      </c>
      <c r="F86" s="16">
        <f t="shared" si="18"/>
        <v>0</v>
      </c>
      <c r="G86" s="16">
        <f t="shared" si="18"/>
        <v>0</v>
      </c>
      <c r="H86" s="16">
        <f t="shared" si="18"/>
        <v>0</v>
      </c>
      <c r="I86" s="16">
        <f>SUM(D86:H86)</f>
        <v>0</v>
      </c>
    </row>
    <row r="87" spans="1:13" ht="18.75" x14ac:dyDescent="0.3">
      <c r="A87" s="9"/>
      <c r="B87" s="10"/>
      <c r="C87" s="11"/>
      <c r="D87" s="12"/>
      <c r="E87" s="12"/>
      <c r="F87" s="12"/>
      <c r="G87" s="12"/>
      <c r="H87" s="12"/>
      <c r="I87" s="12"/>
    </row>
    <row r="88" spans="1:13" x14ac:dyDescent="0.25">
      <c r="A88" s="130" t="s">
        <v>114</v>
      </c>
      <c r="B88" s="130"/>
      <c r="C88" s="130"/>
      <c r="D88" s="45"/>
      <c r="E88" s="45"/>
      <c r="F88" s="45"/>
      <c r="G88" s="45"/>
      <c r="H88" s="45"/>
      <c r="I88" s="45"/>
    </row>
    <row r="89" spans="1:13" x14ac:dyDescent="0.25">
      <c r="A89" s="19" t="s">
        <v>115</v>
      </c>
      <c r="B89" s="20"/>
      <c r="C89" s="18"/>
      <c r="D89" s="66"/>
      <c r="E89" s="66"/>
      <c r="F89" s="66"/>
      <c r="G89" s="66"/>
      <c r="H89" s="66"/>
      <c r="I89" s="17">
        <f>SUM(D89:H89)</f>
        <v>0</v>
      </c>
      <c r="M89" s="6"/>
    </row>
    <row r="90" spans="1:13" x14ac:dyDescent="0.25">
      <c r="A90" s="19" t="s">
        <v>125</v>
      </c>
      <c r="B90" s="20"/>
      <c r="C90" s="18"/>
      <c r="D90" s="17" t="str">
        <f>IF(D89&lt;&gt;"",D89-D83,"NA")</f>
        <v>NA</v>
      </c>
      <c r="E90" s="17" t="str">
        <f>IF(E89&lt;&gt;"",E89-E83,"NA")</f>
        <v>NA</v>
      </c>
      <c r="F90" s="17" t="str">
        <f>IF(F89&lt;&gt;"",F89-F83,"NA")</f>
        <v>NA</v>
      </c>
      <c r="G90" s="17" t="str">
        <f>IF(G89&lt;&gt;"",G89-G83,"NA")</f>
        <v>NA</v>
      </c>
      <c r="H90" s="17" t="str">
        <f>IF(H89&lt;&gt;"",H89-H83,"NA")</f>
        <v>NA</v>
      </c>
      <c r="I90" s="17">
        <f>SUM(D90:H90)</f>
        <v>0</v>
      </c>
    </row>
    <row r="91" spans="1:13" x14ac:dyDescent="0.25">
      <c r="A91" s="35"/>
      <c r="B91" s="37"/>
      <c r="C91" s="28"/>
      <c r="D91" s="45"/>
      <c r="E91" s="45"/>
      <c r="F91" s="45"/>
      <c r="G91" s="45"/>
      <c r="H91" s="45"/>
      <c r="I91" s="45"/>
    </row>
    <row r="92" spans="1:13" x14ac:dyDescent="0.25">
      <c r="A92" s="19" t="s">
        <v>117</v>
      </c>
      <c r="B92" s="20"/>
      <c r="C92" s="18"/>
      <c r="D92" s="66"/>
      <c r="E92" s="66"/>
      <c r="F92" s="66"/>
      <c r="G92" s="66"/>
      <c r="H92" s="66"/>
      <c r="I92" s="17">
        <f>SUM(D92:H92)</f>
        <v>0</v>
      </c>
    </row>
    <row r="93" spans="1:13" x14ac:dyDescent="0.25">
      <c r="A93" s="19" t="s">
        <v>126</v>
      </c>
      <c r="B93" s="20"/>
      <c r="C93" s="18"/>
      <c r="D93" s="17" t="str">
        <f>IF(D92&lt;&gt;"",D92-D85,"NA")</f>
        <v>NA</v>
      </c>
      <c r="E93" s="17" t="str">
        <f t="shared" ref="E93:H93" si="19">IF(E92&lt;&gt;"",E92-E85,"NA")</f>
        <v>NA</v>
      </c>
      <c r="F93" s="17" t="str">
        <f t="shared" si="19"/>
        <v>NA</v>
      </c>
      <c r="G93" s="17" t="str">
        <f t="shared" si="19"/>
        <v>NA</v>
      </c>
      <c r="H93" s="17" t="str">
        <f t="shared" si="19"/>
        <v>NA</v>
      </c>
      <c r="I93" s="17">
        <f>SUM(D93:H93)</f>
        <v>0</v>
      </c>
    </row>
    <row r="94" spans="1:13" x14ac:dyDescent="0.25">
      <c r="A94" s="35"/>
      <c r="B94" s="37"/>
      <c r="C94" s="28"/>
      <c r="D94" s="45"/>
      <c r="E94" s="45"/>
      <c r="F94" s="45"/>
      <c r="G94" s="45"/>
      <c r="H94" s="45"/>
      <c r="I94" s="45"/>
    </row>
    <row r="95" spans="1:13" x14ac:dyDescent="0.25">
      <c r="A95" s="19" t="s">
        <v>119</v>
      </c>
      <c r="B95" s="20"/>
      <c r="C95" s="18"/>
      <c r="D95" s="66"/>
      <c r="E95" s="66"/>
      <c r="F95" s="66"/>
      <c r="G95" s="66"/>
      <c r="H95" s="66"/>
      <c r="I95" s="17">
        <f>SUM(D95:H95)</f>
        <v>0</v>
      </c>
    </row>
    <row r="96" spans="1:13" x14ac:dyDescent="0.25">
      <c r="A96" s="19" t="s">
        <v>127</v>
      </c>
      <c r="B96" s="20"/>
      <c r="C96" s="18"/>
      <c r="D96" s="17" t="str">
        <f>IF(D95&lt;&gt;"",D95-D86,"NA")</f>
        <v>NA</v>
      </c>
      <c r="E96" s="17" t="str">
        <f>IF(E95&lt;&gt;"",E95-E86,"NA")</f>
        <v>NA</v>
      </c>
      <c r="F96" s="17" t="str">
        <f>IF(F95&lt;&gt;"",F95-F86,"NA")</f>
        <v>NA</v>
      </c>
      <c r="G96" s="17" t="str">
        <f>IF(G95&lt;&gt;"",G95-G86,"NA")</f>
        <v>NA</v>
      </c>
      <c r="H96" s="17" t="str">
        <f>IF(H95&lt;&gt;"",H95-H86,"NA")</f>
        <v>NA</v>
      </c>
      <c r="I96" s="17">
        <f>SUM(D96:H96)</f>
        <v>0</v>
      </c>
    </row>
  </sheetData>
  <sheetProtection algorithmName="SHA-512" hashValue="yDZOzzB/hm0R11Qelwux3CYQkOnAkFrkphBT4exx0fGQj5/oUNfjAVYyS1rKaUmA2/3p+dYxElclBMtNFLHcEw==" saltValue="FFMyHieiXAfSF52ie9pVCw==" spinCount="100000" sheet="1" objects="1" scenarios="1"/>
  <mergeCells count="45">
    <mergeCell ref="A27:B27"/>
    <mergeCell ref="A1:C2"/>
    <mergeCell ref="D1:I1"/>
    <mergeCell ref="B3:C3"/>
    <mergeCell ref="A5:C5"/>
    <mergeCell ref="A7:B7"/>
    <mergeCell ref="A12:B12"/>
    <mergeCell ref="A17:B17"/>
    <mergeCell ref="A21:C21"/>
    <mergeCell ref="A22:C22"/>
    <mergeCell ref="A23:C23"/>
    <mergeCell ref="A25:C25"/>
    <mergeCell ref="A56:C56"/>
    <mergeCell ref="A32:B32"/>
    <mergeCell ref="A37:B37"/>
    <mergeCell ref="B41:C41"/>
    <mergeCell ref="A42:B42"/>
    <mergeCell ref="A45:C45"/>
    <mergeCell ref="B46:C46"/>
    <mergeCell ref="A50:C50"/>
    <mergeCell ref="B51:C51"/>
    <mergeCell ref="A52:B52"/>
    <mergeCell ref="A54:C54"/>
    <mergeCell ref="A55:C55"/>
    <mergeCell ref="A72:C72"/>
    <mergeCell ref="A57:C57"/>
    <mergeCell ref="A60:C60"/>
    <mergeCell ref="A61:C61"/>
    <mergeCell ref="A62:C62"/>
    <mergeCell ref="A63:C63"/>
    <mergeCell ref="A64:C64"/>
    <mergeCell ref="A65:C65"/>
    <mergeCell ref="A66:I66"/>
    <mergeCell ref="A67:C67"/>
    <mergeCell ref="A68:C68"/>
    <mergeCell ref="A71:C71"/>
    <mergeCell ref="A83:C83"/>
    <mergeCell ref="A86:C86"/>
    <mergeCell ref="A88:C88"/>
    <mergeCell ref="A73:C73"/>
    <mergeCell ref="A75:C75"/>
    <mergeCell ref="B79:C79"/>
    <mergeCell ref="B80:C80"/>
    <mergeCell ref="B81:C81"/>
    <mergeCell ref="A82:C82"/>
  </mergeCells>
  <conditionalFormatting sqref="D69:H69">
    <cfRule type="cellIs" dxfId="27" priority="39" operator="equal">
      <formula>#VALUE!</formula>
    </cfRule>
    <cfRule type="cellIs" dxfId="26" priority="40" operator="equal">
      <formula>0</formula>
    </cfRule>
  </conditionalFormatting>
  <conditionalFormatting sqref="D8:H9">
    <cfRule type="cellIs" dxfId="25" priority="25" operator="equal">
      <formula>#VALUE!</formula>
    </cfRule>
    <cfRule type="cellIs" dxfId="24" priority="26" operator="equal">
      <formula>0</formula>
    </cfRule>
  </conditionalFormatting>
  <conditionalFormatting sqref="D13:H13">
    <cfRule type="cellIs" dxfId="23" priority="23" operator="equal">
      <formula>#VALUE!</formula>
    </cfRule>
    <cfRule type="cellIs" dxfId="22" priority="24" operator="equal">
      <formula>0</formula>
    </cfRule>
  </conditionalFormatting>
  <conditionalFormatting sqref="D18:H18">
    <cfRule type="cellIs" dxfId="21" priority="21" operator="equal">
      <formula>#VALUE!</formula>
    </cfRule>
    <cfRule type="cellIs" dxfId="20" priority="22" operator="equal">
      <formula>0</formula>
    </cfRule>
  </conditionalFormatting>
  <conditionalFormatting sqref="D14:H14">
    <cfRule type="cellIs" dxfId="19" priority="19" operator="equal">
      <formula>#VALUE!</formula>
    </cfRule>
    <cfRule type="cellIs" dxfId="18" priority="20" operator="equal">
      <formula>0</formula>
    </cfRule>
  </conditionalFormatting>
  <conditionalFormatting sqref="D19:H19">
    <cfRule type="cellIs" dxfId="17" priority="17" operator="equal">
      <formula>#VALUE!</formula>
    </cfRule>
    <cfRule type="cellIs" dxfId="16" priority="18" operator="equal">
      <formula>0</formula>
    </cfRule>
  </conditionalFormatting>
  <conditionalFormatting sqref="D28:H28">
    <cfRule type="cellIs" dxfId="15" priority="15" operator="equal">
      <formula>#VALUE!</formula>
    </cfRule>
    <cfRule type="cellIs" dxfId="14" priority="16" operator="equal">
      <formula>0</formula>
    </cfRule>
  </conditionalFormatting>
  <conditionalFormatting sqref="D33:H33">
    <cfRule type="cellIs" dxfId="13" priority="13" operator="equal">
      <formula>#VALUE!</formula>
    </cfRule>
    <cfRule type="cellIs" dxfId="12" priority="14" operator="equal">
      <formula>0</formula>
    </cfRule>
  </conditionalFormatting>
  <conditionalFormatting sqref="D38:H38">
    <cfRule type="cellIs" dxfId="11" priority="11" operator="equal">
      <formula>#VALUE!</formula>
    </cfRule>
    <cfRule type="cellIs" dxfId="10" priority="12" operator="equal">
      <formula>0</formula>
    </cfRule>
  </conditionalFormatting>
  <conditionalFormatting sqref="D29:H29">
    <cfRule type="cellIs" dxfId="9" priority="9" operator="equal">
      <formula>#VALUE!</formula>
    </cfRule>
    <cfRule type="cellIs" dxfId="8" priority="10" operator="equal">
      <formula>0</formula>
    </cfRule>
  </conditionalFormatting>
  <conditionalFormatting sqref="D34:H34">
    <cfRule type="cellIs" dxfId="7" priority="7" operator="equal">
      <formula>#VALUE!</formula>
    </cfRule>
    <cfRule type="cellIs" dxfId="6" priority="8" operator="equal">
      <formula>0</formula>
    </cfRule>
  </conditionalFormatting>
  <conditionalFormatting sqref="D39:H39">
    <cfRule type="cellIs" dxfId="5" priority="5" operator="equal">
      <formula>#VALUE!</formula>
    </cfRule>
    <cfRule type="cellIs" dxfId="4" priority="6" operator="equal">
      <formula>0</formula>
    </cfRule>
  </conditionalFormatting>
  <conditionalFormatting sqref="D44:H44">
    <cfRule type="cellIs" dxfId="3" priority="3" operator="equal">
      <formula>#VALUE!</formula>
    </cfRule>
    <cfRule type="cellIs" dxfId="2" priority="4" operator="equal">
      <formula>0</formula>
    </cfRule>
  </conditionalFormatting>
  <conditionalFormatting sqref="D49:H49">
    <cfRule type="cellIs" dxfId="1" priority="1" operator="equal">
      <formula>#VALUE!</formula>
    </cfRule>
    <cfRule type="cellIs" dxfId="0" priority="2" operator="equal">
      <formula>0</formula>
    </cfRule>
  </conditionalFormatting>
  <pageMargins left="0.7" right="0.7" top="0.75" bottom="0.75" header="0.3" footer="0.3"/>
  <pageSetup scale="5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0000000}">
          <x14:formula1>
            <xm:f>Tables!$M$1:$M$3</xm:f>
          </x14:formula1>
          <xm:sqref>C84</xm:sqref>
        </x14:dataValidation>
        <x14:dataValidation type="list" allowBlank="1" showInputMessage="1" showErrorMessage="1" xr:uid="{00000000-0002-0000-0400-000001000000}">
          <x14:formula1>
            <xm:f>Tables!$J$1:$J$4</xm:f>
          </x14:formula1>
          <xm:sqref>B69</xm:sqref>
        </x14:dataValidation>
        <x14:dataValidation type="list" allowBlank="1" showInputMessage="1" showErrorMessage="1" xr:uid="{00000000-0002-0000-0400-000002000000}">
          <x14:formula1>
            <xm:f>Tables!$G$1:$G$3</xm:f>
          </x14:formula1>
          <xm:sqref>B49</xm:sqref>
        </x14:dataValidation>
        <x14:dataValidation type="list" allowBlank="1" showInputMessage="1" showErrorMessage="1" xr:uid="{00000000-0002-0000-0400-000003000000}">
          <x14:formula1>
            <xm:f>Tables!$D$1:$D$6</xm:f>
          </x14:formula1>
          <xm:sqref>B9 B14 B19 B44 B29 B34 B39</xm:sqref>
        </x14:dataValidation>
        <x14:dataValidation type="list" allowBlank="1" showInputMessage="1" showErrorMessage="1" xr:uid="{00000000-0002-0000-0400-000004000000}">
          <x14:formula1>
            <xm:f>Tables!$A$1:$A$6</xm:f>
          </x14:formula1>
          <xm:sqref>B38 B8 B13 B18 B28 B33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A9990BD4EFCB45B42B5D072E0CD773" ma:contentTypeVersion="13" ma:contentTypeDescription="Create a new document." ma:contentTypeScope="" ma:versionID="62e48443653394bf73ad62948aa69d01">
  <xsd:schema xmlns:xsd="http://www.w3.org/2001/XMLSchema" xmlns:xs="http://www.w3.org/2001/XMLSchema" xmlns:p="http://schemas.microsoft.com/office/2006/metadata/properties" xmlns:ns3="5a206ac7-4fe3-4eec-95e2-917f2a578c79" xmlns:ns4="14445d04-1126-4459-854f-026b917739ac" targetNamespace="http://schemas.microsoft.com/office/2006/metadata/properties" ma:root="true" ma:fieldsID="490f4f87d8b9a5743f5644ded1711e21" ns3:_="" ns4:_="">
    <xsd:import namespace="5a206ac7-4fe3-4eec-95e2-917f2a578c79"/>
    <xsd:import namespace="14445d04-1126-4459-854f-026b917739a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06ac7-4fe3-4eec-95e2-917f2a578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445d04-1126-4459-854f-026b917739a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22CF44-BB92-46DD-96E8-CE06EA03E61A}">
  <ds:schemaRefs>
    <ds:schemaRef ds:uri="http://schemas.microsoft.com/sharepoint/v3/contenttype/forms"/>
  </ds:schemaRefs>
</ds:datastoreItem>
</file>

<file path=customXml/itemProps2.xml><?xml version="1.0" encoding="utf-8"?>
<ds:datastoreItem xmlns:ds="http://schemas.openxmlformats.org/officeDocument/2006/customXml" ds:itemID="{D7AD562A-5CDC-4323-A63E-625F2322C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06ac7-4fe3-4eec-95e2-917f2a578c79"/>
    <ds:schemaRef ds:uri="14445d04-1126-4459-854f-026b91773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CE88C4-FF1D-440E-AE80-8C1A521A06BB}">
  <ds:schemaRefs>
    <ds:schemaRef ds:uri="http://purl.org/dc/terms/"/>
    <ds:schemaRef ds:uri="http://schemas.microsoft.com/office/2006/documentManagement/types"/>
    <ds:schemaRef ds:uri="http://schemas.microsoft.com/office/2006/metadata/properties"/>
    <ds:schemaRef ds:uri="http://purl.org/dc/elements/1.1/"/>
    <ds:schemaRef ds:uri="5a206ac7-4fe3-4eec-95e2-917f2a578c79"/>
    <ds:schemaRef ds:uri="http://schemas.openxmlformats.org/package/2006/metadata/core-properties"/>
    <ds:schemaRef ds:uri="http://purl.org/dc/dcmitype/"/>
    <ds:schemaRef ds:uri="http://schemas.microsoft.com/office/infopath/2007/PartnerControls"/>
    <ds:schemaRef ds:uri="14445d04-1126-4459-854f-026b917739a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Tables</vt:lpstr>
      <vt:lpstr>Introduction</vt:lpstr>
      <vt:lpstr>Budget Workbook Instructions</vt:lpstr>
      <vt:lpstr>Sample Budget</vt:lpstr>
      <vt:lpstr>Budget Workbook Blank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Stubbs</dc:creator>
  <cp:keywords/>
  <dc:description/>
  <cp:lastModifiedBy>Eileen Campanale</cp:lastModifiedBy>
  <cp:revision/>
  <cp:lastPrinted>2019-08-29T13:40:34Z</cp:lastPrinted>
  <dcterms:created xsi:type="dcterms:W3CDTF">2014-09-18T16:16:25Z</dcterms:created>
  <dcterms:modified xsi:type="dcterms:W3CDTF">2024-02-06T16:41:05Z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0x0101001EA9990BD4EFCB45B42B5D072E0CD773</vt:lpwstr>
  </property>
</Properties>
</file>